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80" windowHeight="13170" firstSheet="3" activeTab="7"/>
  </bookViews>
  <sheets>
    <sheet name="Basics" sheetId="1" r:id="rId1"/>
    <sheet name="Search" sheetId="2" r:id="rId2"/>
    <sheet name="Scroll" sheetId="3" r:id="rId3"/>
    <sheet name="IDE Class" sheetId="4" r:id="rId4"/>
    <sheet name="Proj Class 2" sheetId="5" r:id="rId5"/>
    <sheet name="Final 1" sheetId="6" r:id="rId6"/>
    <sheet name="Graphs" sheetId="7" r:id="rId7"/>
    <sheet name="Representation" sheetId="8" r:id="rId8"/>
    <sheet name="Timings" sheetId="9" r:id="rId9"/>
    <sheet name="Notes" sheetId="10" r:id="rId10"/>
    <sheet name="Dev old" sheetId="11" r:id="rId11"/>
    <sheet name="Proj Class old" sheetId="12" r:id="rId12"/>
    <sheet name="Summary old" sheetId="13" r:id="rId13"/>
  </sheets>
  <definedNames>
    <definedName name="ArrowKeyScroll">'Scroll'!$D$51</definedName>
    <definedName name="BorderScroll">'Scroll'!$D$40</definedName>
    <definedName name="BValue">'Timings'!$B$2</definedName>
    <definedName name="ClassSymbols">'IDE Class'!$D$2</definedName>
    <definedName name="DeleteText">'Basics'!$D$33</definedName>
    <definedName name="DoCreateClass">'Proj Class 2'!$D$9</definedName>
    <definedName name="DoCreateField">'Proj Class 2'!$D$52</definedName>
    <definedName name="DoEditFirstIdent">'Proj Class 2'!$D$31</definedName>
    <definedName name="DoZoom">'Proj Class 2'!$D$24</definedName>
    <definedName name="EditNextField">'Proj Class 2'!$D$63</definedName>
    <definedName name="EditNextIdent">'Proj Class 2'!$D$43</definedName>
    <definedName name="FieldSymbols">'IDE Class'!$D$41</definedName>
    <definedName name="HighlightText">'Basics'!$D$20</definedName>
    <definedName name="KK">'Timings'!$A$9</definedName>
    <definedName name="KValue">'Timings'!$B$4</definedName>
    <definedName name="MakeSpaceForText">'Basics'!$D$11</definedName>
    <definedName name="MinimapClickScroll">'Scroll'!$D$20</definedName>
    <definedName name="MinimapDragScroll">'Scroll'!$D$28</definedName>
    <definedName name="MinimapHint">'Search'!$D$2</definedName>
    <definedName name="MouseText1">'Basics'!$D$53</definedName>
    <definedName name="MouseText2">'Basics'!$D$68</definedName>
    <definedName name="MouseText3">'Basics'!$D$89</definedName>
    <definedName name="NavCreateClass">'Proj Class 2'!$D$1</definedName>
    <definedName name="OpenClassview">'Search'!$D$35</definedName>
    <definedName name="OpenFileTab">'Basics'!$D$2</definedName>
    <definedName name="OverwriteText">'Basics'!$D$43</definedName>
    <definedName name="ScrollBar">'Scroll'!$D$2</definedName>
    <definedName name="ScrollBarMouseWheel">'Scroll'!$D$80</definedName>
    <definedName name="SelectFromSummary">'Search'!$D$43</definedName>
    <definedName name="TextSearch">'Search'!$D$11</definedName>
    <definedName name="TimesA">'Timings'!$A$2:$B$9</definedName>
    <definedName name="TimesB">'Timings'!$A$2:$B$20</definedName>
    <definedName name="TimingBlock">'Timings'!$A$2:$B$6</definedName>
    <definedName name="Timings">'Timings'!$A$2:$B$6</definedName>
    <definedName name="VisSectionSymbols">'IDE Class'!$D$20</definedName>
    <definedName name="ZoomEditIdent">'Proj Class 2'!$D$16</definedName>
    <definedName name="ZoomScroll">'Scroll'!$D$63</definedName>
  </definedNames>
  <calcPr fullCalcOnLoad="1"/>
</workbook>
</file>

<file path=xl/sharedStrings.xml><?xml version="1.0" encoding="utf-8"?>
<sst xmlns="http://schemas.openxmlformats.org/spreadsheetml/2006/main" count="1698" uniqueCount="454">
  <si>
    <t>ScrollBar</t>
  </si>
  <si>
    <t>Point to scrollbar</t>
  </si>
  <si>
    <t>Hand on mouse</t>
  </si>
  <si>
    <t>Notes</t>
  </si>
  <si>
    <t>Width - Resolution dependant</t>
  </si>
  <si>
    <t>Height - Depends on height of window</t>
  </si>
  <si>
    <t>Vertical ScrollBar</t>
  </si>
  <si>
    <t>16px on windows xp default</t>
  </si>
  <si>
    <t>Real-world distances are resolution dependant</t>
  </si>
  <si>
    <t>Mouse Down</t>
  </si>
  <si>
    <t>Chunk</t>
  </si>
  <si>
    <t>Simplifications</t>
  </si>
  <si>
    <t>Instant response time</t>
  </si>
  <si>
    <t>Point uses average value</t>
  </si>
  <si>
    <t>Justifications</t>
  </si>
  <si>
    <t>Programmers likely to work on fast computer</t>
  </si>
  <si>
    <t>Point will vary - cannot predict distance</t>
  </si>
  <si>
    <t xml:space="preserve">Ignore identifiers </t>
  </si>
  <si>
    <t>Identifiers common to both interfaces</t>
  </si>
  <si>
    <t>and auto filled identifiers are temporary</t>
  </si>
  <si>
    <t>only exception is drag &amp; drop for type identifier</t>
  </si>
  <si>
    <t>H</t>
  </si>
  <si>
    <t>M</t>
  </si>
  <si>
    <t>P</t>
  </si>
  <si>
    <t>K</t>
  </si>
  <si>
    <t>B</t>
  </si>
  <si>
    <t>Think about scrolling</t>
  </si>
  <si>
    <t>Point to destination</t>
  </si>
  <si>
    <t>Think of distance to scroll</t>
  </si>
  <si>
    <t>Mouse Up</t>
  </si>
  <si>
    <t>Issues</t>
  </si>
  <si>
    <t>Key combinations eg Ctrl+V</t>
  </si>
  <si>
    <t xml:space="preserve">take a lot longer than typing </t>
  </si>
  <si>
    <t>This issue is not dealt with in</t>
  </si>
  <si>
    <t>KLM-GOMS</t>
  </si>
  <si>
    <t>two letters eg "it"</t>
  </si>
  <si>
    <t xml:space="preserve">When I scroll, after clicking </t>
  </si>
  <si>
    <t>down the mouse</t>
  </si>
  <si>
    <t>I think about how far to scroll.</t>
  </si>
  <si>
    <t>the worked example on scrolling.</t>
  </si>
  <si>
    <t>(Scroll dist is not constant so new chunk)</t>
  </si>
  <si>
    <t xml:space="preserve">Assume screen updated instantly - </t>
  </si>
  <si>
    <t>the case in simple text editors eg IDEs</t>
  </si>
  <si>
    <t>not the case in eg pdf viewers, but usually</t>
  </si>
  <si>
    <t>Assume no time spent scanning content to</t>
  </si>
  <si>
    <t>Assumptions</t>
  </si>
  <si>
    <t>Move pointer downwards till dest reached</t>
  </si>
  <si>
    <t>determine current position, but rather user</t>
  </si>
  <si>
    <t>know exactly how far to move mouse</t>
  </si>
  <si>
    <t>(ie knows destination position)</t>
  </si>
  <si>
    <t>(usually only partially true)</t>
  </si>
  <si>
    <t>Think about which file to open and locate tab</t>
  </si>
  <si>
    <t>Point to tab</t>
  </si>
  <si>
    <t>Click</t>
  </si>
  <si>
    <t>BB</t>
  </si>
  <si>
    <t>Assume that all tabs are visible -</t>
  </si>
  <si>
    <t>user does need to scroll through tabs</t>
  </si>
  <si>
    <t>Assume file already open in a tab</t>
  </si>
  <si>
    <t>Open Filetab</t>
  </si>
  <si>
    <t>Assume pointing takes average time</t>
  </si>
  <si>
    <t>Minimap click-scroll (not implemented)</t>
  </si>
  <si>
    <t>Think about where to click</t>
  </si>
  <si>
    <t>Point to minimap destination</t>
  </si>
  <si>
    <t>(no need to adjust minimap scroll or zoom)</t>
  </si>
  <si>
    <t>Only applies if destination is already in view</t>
  </si>
  <si>
    <t>Minimap drag-scroll</t>
  </si>
  <si>
    <t>Point to minimap</t>
  </si>
  <si>
    <t>Mouse down</t>
  </si>
  <si>
    <t>Locate destination</t>
  </si>
  <si>
    <t>Mouse up</t>
  </si>
  <si>
    <t>Assume screen updated instantly</t>
  </si>
  <si>
    <t>Distance to move depends on zoom</t>
  </si>
  <si>
    <t>Ignores destination text identification</t>
  </si>
  <si>
    <t>Ignores destination shape/colour identification</t>
  </si>
  <si>
    <t>Minimap hint</t>
  </si>
  <si>
    <t>Locate object of interest</t>
  </si>
  <si>
    <t>Point to object</t>
  </si>
  <si>
    <t>R</t>
  </si>
  <si>
    <t>Read hint</t>
  </si>
  <si>
    <t>Hover and wait for hint</t>
  </si>
  <si>
    <t>Text Search</t>
  </si>
  <si>
    <t>Assume using shortcut Ctrl+F with default options</t>
  </si>
  <si>
    <t>Hands on keyboard</t>
  </si>
  <si>
    <t>Think of shortcut</t>
  </si>
  <si>
    <t>F Key Down</t>
  </si>
  <si>
    <t>Ctrl Key Down</t>
  </si>
  <si>
    <t>Think of search term</t>
  </si>
  <si>
    <t>Think of terminating non-constant string</t>
  </si>
  <si>
    <t>Type return key</t>
  </si>
  <si>
    <t>Type search term</t>
  </si>
  <si>
    <t>Assume looking for an identifier</t>
  </si>
  <si>
    <t>Assume first find is correct</t>
  </si>
  <si>
    <t>Think of closing search box</t>
  </si>
  <si>
    <t>Point to close button</t>
  </si>
  <si>
    <t>Repeat until correct instance found</t>
  </si>
  <si>
    <t>Think if found item is correct</t>
  </si>
  <si>
    <t>Read found text</t>
  </si>
  <si>
    <t>500ms hint wait on winXP default</t>
  </si>
  <si>
    <t>but can be set to any value (assume zero)</t>
  </si>
  <si>
    <t>Select class from classview summary</t>
  </si>
  <si>
    <t>Point to classview tab</t>
  </si>
  <si>
    <t>Think about opening classview</t>
  </si>
  <si>
    <t>or</t>
  </si>
  <si>
    <t>Open classview summary</t>
  </si>
  <si>
    <t>Assume classview summary open</t>
  </si>
  <si>
    <t>Scroll to class</t>
  </si>
  <si>
    <t>Assume class is visible</t>
  </si>
  <si>
    <t>Point to class</t>
  </si>
  <si>
    <t>Check - single or double click?</t>
  </si>
  <si>
    <t>Read class name from list</t>
  </si>
  <si>
    <t>Decide if wanted class</t>
  </si>
  <si>
    <t>Think about selecting class</t>
  </si>
  <si>
    <t>Assume first class is wanted class</t>
  </si>
  <si>
    <t>Assume single click</t>
  </si>
  <si>
    <t>Task</t>
  </si>
  <si>
    <t>Make Space For Text</t>
  </si>
  <si>
    <t>Locate entry point</t>
  </si>
  <si>
    <t>Point to entry point</t>
  </si>
  <si>
    <t>&lt;Identifier&gt; = class(&lt;Identifier&gt;)</t>
  </si>
  <si>
    <t>end;</t>
  </si>
  <si>
    <t>Think of identifier</t>
  </si>
  <si>
    <t>Identifier Symbols</t>
  </si>
  <si>
    <t>Think of constant string</t>
  </si>
  <si>
    <t>Enter symbols</t>
  </si>
  <si>
    <t>12 chars + 2 spaces + 1 return = 15</t>
  </si>
  <si>
    <t>K9</t>
  </si>
  <si>
    <t>&lt;Identifier&gt; = class(&lt;Identifier&gt;);</t>
  </si>
  <si>
    <t>&lt;Identifier&gt; = class</t>
  </si>
  <si>
    <t>Total: 13</t>
  </si>
  <si>
    <t>Total: 11</t>
  </si>
  <si>
    <t>Symbols depend on language and shorthands</t>
  </si>
  <si>
    <t>within language.</t>
  </si>
  <si>
    <t>Java</t>
  </si>
  <si>
    <t>Pascal</t>
  </si>
  <si>
    <t>class &lt;Identifier&gt; extends &lt;Identifier&gt;{</t>
  </si>
  <si>
    <t>}</t>
  </si>
  <si>
    <t>C++</t>
  </si>
  <si>
    <t>class &lt;Identifier&gt; : public &lt;Identifier&gt;{</t>
  </si>
  <si>
    <t>Assume no interfaces</t>
  </si>
  <si>
    <t>Total: 18</t>
  </si>
  <si>
    <t xml:space="preserve">Assume using Pascal </t>
  </si>
  <si>
    <t>(best case for traditional IDE)</t>
  </si>
  <si>
    <t xml:space="preserve">Assume that most common case is that user </t>
  </si>
  <si>
    <t>creates a new class which has a body</t>
  </si>
  <si>
    <t>and a parent class</t>
  </si>
  <si>
    <t>K7</t>
  </si>
  <si>
    <t>private</t>
  </si>
  <si>
    <t>protected</t>
  </si>
  <si>
    <t>public</t>
  </si>
  <si>
    <t>C++: add ":" to end</t>
  </si>
  <si>
    <t>C++ &amp; Pascal: visibility sections</t>
  </si>
  <si>
    <t>Java, C#: each member has a visibility</t>
  </si>
  <si>
    <t>Assume visibility sections</t>
  </si>
  <si>
    <t>Hit return</t>
  </si>
  <si>
    <t>Average</t>
  </si>
  <si>
    <t>Using average number of symbols</t>
  </si>
  <si>
    <t>published (Pascal only) = 9</t>
  </si>
  <si>
    <t>from keywords common to many languages</t>
  </si>
  <si>
    <t>This system hopes to surpass any traditional</t>
  </si>
  <si>
    <t>IDE. This system automates part of the work</t>
  </si>
  <si>
    <t>that would normally be typed.</t>
  </si>
  <si>
    <t>These tests are conservative in that they favour</t>
  </si>
  <si>
    <t>as far as is feasable the traditional IDE, so that</t>
  </si>
  <si>
    <t>the project interface is pitted against the best</t>
  </si>
  <si>
    <t>hypothetical traditional IDE currently available.</t>
  </si>
  <si>
    <t>IDEs tend to autocomplete the symbols</t>
  </si>
  <si>
    <t>encapsulating the body of the class, so</t>
  </si>
  <si>
    <t>minus the end symbols</t>
  </si>
  <si>
    <t xml:space="preserve">Think of constant string </t>
  </si>
  <si>
    <t>Enter symbols " = class("</t>
  </si>
  <si>
    <t>as above without "end;" is 15 - 4 = 11</t>
  </si>
  <si>
    <t>&lt;Identifier&gt;: &lt;Identifier&gt;;</t>
  </si>
  <si>
    <t>&lt;Identifier&gt; &lt;Identifier&gt;;</t>
  </si>
  <si>
    <t>Java/C#</t>
  </si>
  <si>
    <t xml:space="preserve">&lt;VisModifier&gt; &lt;Identifier&gt; &lt;Identifier&gt;; </t>
  </si>
  <si>
    <t>Enter Pascal Visibility Section Symbols</t>
  </si>
  <si>
    <t>Enter Pascal Field Symbols</t>
  </si>
  <si>
    <t>Enter Pascal Class Symbols</t>
  </si>
  <si>
    <t>Enter symbols ": "</t>
  </si>
  <si>
    <t>Enter symbols ";"</t>
  </si>
  <si>
    <t>Assume field name "FMyField" = 8</t>
  </si>
  <si>
    <t>Assume field type is "TObject" = 7</t>
  </si>
  <si>
    <t>Method - Not implemented</t>
  </si>
  <si>
    <t>Highlight Text</t>
  </si>
  <si>
    <t>Create Field/Method</t>
  </si>
  <si>
    <t xml:space="preserve">  Scroll</t>
  </si>
  <si>
    <t xml:space="preserve">  Entry point</t>
  </si>
  <si>
    <t>Enter Symbols</t>
  </si>
  <si>
    <t>Method</t>
  </si>
  <si>
    <t xml:space="preserve">  procedure MyProcedure;</t>
  </si>
  <si>
    <t xml:space="preserve">  function MyFunction: Integer;</t>
  </si>
  <si>
    <t xml:space="preserve">  </t>
  </si>
  <si>
    <t xml:space="preserve">  Symbols = 9 + 1 + 1</t>
  </si>
  <si>
    <t xml:space="preserve">     or     8 + 2 + 2</t>
  </si>
  <si>
    <t xml:space="preserve">  - complete method</t>
  </si>
  <si>
    <t xml:space="preserve">      right click</t>
  </si>
  <si>
    <t xml:space="preserve">      menu option "complete class"</t>
  </si>
  <si>
    <t>Locate start of text</t>
  </si>
  <si>
    <t>Point to start of text</t>
  </si>
  <si>
    <t>Point to end of text</t>
  </si>
  <si>
    <t>Locate end of text</t>
  </si>
  <si>
    <t>Delete Text</t>
  </si>
  <si>
    <t>Prepare to press backspace</t>
  </si>
  <si>
    <t>Press backspace</t>
  </si>
  <si>
    <t>Overwrite text</t>
  </si>
  <si>
    <t>Type new symbols</t>
  </si>
  <si>
    <t>Prepare to type new symbols</t>
  </si>
  <si>
    <t>Highlight text with mouse</t>
  </si>
  <si>
    <t>Options:</t>
  </si>
  <si>
    <t>Navigate using mouse</t>
  </si>
  <si>
    <t>Navigate using arrow keys</t>
  </si>
  <si>
    <t>Drag mouse</t>
  </si>
  <si>
    <t>Use shift + Arrow keys</t>
  </si>
  <si>
    <t>Move Text</t>
  </si>
  <si>
    <t>Assume already space for moved text</t>
  </si>
  <si>
    <t xml:space="preserve">(will be the case if blank lines on either side of </t>
  </si>
  <si>
    <t>text copied)</t>
  </si>
  <si>
    <t>Hands on mouse</t>
  </si>
  <si>
    <t>Prepare to click and drag</t>
  </si>
  <si>
    <t>Point to highlighted text</t>
  </si>
  <si>
    <t>Assume destination already visible</t>
  </si>
  <si>
    <t>Prepare to type</t>
  </si>
  <si>
    <t>Type Ctrl + X</t>
  </si>
  <si>
    <t>Type Ctrl + V</t>
  </si>
  <si>
    <t>cut and paste usually used if destination not</t>
  </si>
  <si>
    <t>visible (need to scroll or move to different file)</t>
  </si>
  <si>
    <t>Right click</t>
  </si>
  <si>
    <t>Point to paste menu option</t>
  </si>
  <si>
    <t>Locate paste menu option</t>
  </si>
  <si>
    <t>Locate border</t>
  </si>
  <si>
    <t>Point to border</t>
  </si>
  <si>
    <t>Wait</t>
  </si>
  <si>
    <t>Determine dest reached</t>
  </si>
  <si>
    <t>Point to off border</t>
  </si>
  <si>
    <t>Assume wait time is zero</t>
  </si>
  <si>
    <t>as only for scrolling to adjacent objects</t>
  </si>
  <si>
    <t>Arrow key scroll</t>
  </si>
  <si>
    <t>Border scroll</t>
  </si>
  <si>
    <t>Prepare to scroll</t>
  </si>
  <si>
    <t>Arrow key down</t>
  </si>
  <si>
    <t>Arrow key up</t>
  </si>
  <si>
    <t>Assume scroll direction is not changed</t>
  </si>
  <si>
    <t>Zoom scroll</t>
  </si>
  <si>
    <t>Prepare to zoom out</t>
  </si>
  <si>
    <t>Mouse wheel up x n</t>
  </si>
  <si>
    <t>B(n)</t>
  </si>
  <si>
    <t>Mouse wheel down x n</t>
  </si>
  <si>
    <t>Prepare to zoom in</t>
  </si>
  <si>
    <t>Zoom in and out dist depends on settings</t>
  </si>
  <si>
    <t>Assume dest can be brought into view in</t>
  </si>
  <si>
    <t>one mousewheel turn</t>
  </si>
  <si>
    <t>Expose zoom granularity</t>
  </si>
  <si>
    <t>in options window</t>
  </si>
  <si>
    <t>Create Class</t>
  </si>
  <si>
    <t>Navigate to class tree</t>
  </si>
  <si>
    <t>Point to class entry point</t>
  </si>
  <si>
    <t>Locate class entry point</t>
  </si>
  <si>
    <t>Mouse wheel down</t>
  </si>
  <si>
    <t>Prepare to select name field</t>
  </si>
  <si>
    <t>Point to name field</t>
  </si>
  <si>
    <t>Think of identifier name</t>
  </si>
  <si>
    <t>Enter name</t>
  </si>
  <si>
    <t>No need to press return - name processed</t>
  </si>
  <si>
    <t>automatically on change</t>
  </si>
  <si>
    <t>Double click to highlight text</t>
  </si>
  <si>
    <t>B4</t>
  </si>
  <si>
    <t>Assume user does not have to invent names</t>
  </si>
  <si>
    <t>No need to fill in parent class name, filled</t>
  </si>
  <si>
    <t>in automatically</t>
  </si>
  <si>
    <t>Tasks</t>
  </si>
  <si>
    <t>Operators</t>
  </si>
  <si>
    <t>Create Field</t>
  </si>
  <si>
    <t>Assume src and dest classes</t>
  </si>
  <si>
    <t>visible</t>
  </si>
  <si>
    <t>Locate src class</t>
  </si>
  <si>
    <t>Point to src class</t>
  </si>
  <si>
    <t>Locate dest class</t>
  </si>
  <si>
    <t>Point to dest class</t>
  </si>
  <si>
    <t>Locate field name</t>
  </si>
  <si>
    <t>Point to field name</t>
  </si>
  <si>
    <t>Double click</t>
  </si>
  <si>
    <t>Think of identifer</t>
  </si>
  <si>
    <t>Enter new field name</t>
  </si>
  <si>
    <t>or (not implemented)</t>
  </si>
  <si>
    <t>Locate class</t>
  </si>
  <si>
    <t>Locate "new field" button</t>
  </si>
  <si>
    <t>Point to "new field" button</t>
  </si>
  <si>
    <t>Enter type</t>
  </si>
  <si>
    <t>Create Method (not implemented)</t>
  </si>
  <si>
    <t>Delete Class</t>
  </si>
  <si>
    <t>Delete Field/Method/Class</t>
  </si>
  <si>
    <t>(not implemented)</t>
  </si>
  <si>
    <t>Delete Class/Field/Method</t>
  </si>
  <si>
    <t xml:space="preserve">  Mouse over GUI</t>
  </si>
  <si>
    <t xml:space="preserve">  Right click</t>
  </si>
  <si>
    <t xml:space="preserve">  Delete menu option</t>
  </si>
  <si>
    <t xml:space="preserve">  &lt;move to recycle bin till end of session then discard&gt;</t>
  </si>
  <si>
    <t>Times</t>
  </si>
  <si>
    <t>Timings</t>
  </si>
  <si>
    <t>KK</t>
  </si>
  <si>
    <t>Timing</t>
  </si>
  <si>
    <t>Operator</t>
  </si>
  <si>
    <t>TODO</t>
  </si>
  <si>
    <t>Dev</t>
  </si>
  <si>
    <t>Other</t>
  </si>
  <si>
    <t>K(n)</t>
  </si>
  <si>
    <t xml:space="preserve"> </t>
  </si>
  <si>
    <t>Traditional</t>
  </si>
  <si>
    <t>(hand is on mouse)</t>
  </si>
  <si>
    <t>Assume term is "TMyClass" = 8</t>
  </si>
  <si>
    <t xml:space="preserve">Typing ignores pressing the shift </t>
  </si>
  <si>
    <t>key for capitalisation</t>
  </si>
  <si>
    <t>Code formatter?</t>
  </si>
  <si>
    <t>Assume one turn</t>
  </si>
  <si>
    <t>Use minimap click scroll</t>
  </si>
  <si>
    <t>Assume using scrollbar</t>
  </si>
  <si>
    <t>Assume class tree visible</t>
  </si>
  <si>
    <t>Press Tab</t>
  </si>
  <si>
    <t>Edit class name</t>
  </si>
  <si>
    <t>Create class</t>
  </si>
  <si>
    <t>Point</t>
  </si>
  <si>
    <t>Zoom in on class</t>
  </si>
  <si>
    <t>Mousewheel</t>
  </si>
  <si>
    <t>Type name</t>
  </si>
  <si>
    <t>Edit Identifier</t>
  </si>
  <si>
    <t>Edit Sequential Identifiers</t>
  </si>
  <si>
    <t>repeat</t>
  </si>
  <si>
    <t xml:space="preserve">  Tab</t>
  </si>
  <si>
    <t xml:space="preserve">  TypeName</t>
  </si>
  <si>
    <t>Rightclick</t>
  </si>
  <si>
    <t>DoCreateClass</t>
  </si>
  <si>
    <t>Do zoom in on class</t>
  </si>
  <si>
    <t>Do edit identifier</t>
  </si>
  <si>
    <t>Do zoom about object</t>
  </si>
  <si>
    <t>Locate object</t>
  </si>
  <si>
    <t>Mouse wheel up or down</t>
  </si>
  <si>
    <t>Prepare to select edit box</t>
  </si>
  <si>
    <t>Point to name edit box</t>
  </si>
  <si>
    <t>Edit sequential Identifiers</t>
  </si>
  <si>
    <t>Think of terminating variable string</t>
  </si>
  <si>
    <t>Think of Identifier</t>
  </si>
  <si>
    <t>Enter identifier</t>
  </si>
  <si>
    <t>(Assume class tree visible)</t>
  </si>
  <si>
    <t>Do edit first identifier</t>
  </si>
  <si>
    <t>DoCreateField</t>
  </si>
  <si>
    <t>CreateTextField</t>
  </si>
  <si>
    <t>Navigate</t>
  </si>
  <si>
    <t>Make space</t>
  </si>
  <si>
    <t>CreateProjectField</t>
  </si>
  <si>
    <t>EditName</t>
  </si>
  <si>
    <t>Scrolling</t>
  </si>
  <si>
    <t>Scrollbar</t>
  </si>
  <si>
    <t>Project</t>
  </si>
  <si>
    <t>Arrow key scroll (not implemented)</t>
  </si>
  <si>
    <t>Min</t>
  </si>
  <si>
    <t>Create More Classes (each)</t>
  </si>
  <si>
    <t>Edit More Identifiers (each)</t>
  </si>
  <si>
    <t>Zoom &amp; Edit First Identifer</t>
  </si>
  <si>
    <t>Navigate &amp; Create First Class</t>
  </si>
  <si>
    <t>Zoom &amp; Edit Identifier</t>
  </si>
  <si>
    <t>Navigate &amp; Create First Field</t>
  </si>
  <si>
    <t>Create more fields (each)</t>
  </si>
  <si>
    <t>Scroll</t>
  </si>
  <si>
    <t>(Hands on mouse)</t>
  </si>
  <si>
    <t>(Hands on keyboard)</t>
  </si>
  <si>
    <t>Move Text 1</t>
  </si>
  <si>
    <t>Move Text 2</t>
  </si>
  <si>
    <t>Move Text 3</t>
  </si>
  <si>
    <t>(Hand on mouse)</t>
  </si>
  <si>
    <t>Basics</t>
  </si>
  <si>
    <t>Search</t>
  </si>
  <si>
    <t>IDE Symbols</t>
  </si>
  <si>
    <t>Reference</t>
  </si>
  <si>
    <t>Old</t>
  </si>
  <si>
    <t>Project Class</t>
  </si>
  <si>
    <t>Project Interface Dev</t>
  </si>
  <si>
    <t>Traditional IDE Dev</t>
  </si>
  <si>
    <t>Hands on Keyboard</t>
  </si>
  <si>
    <t>Return * 2 (KK)</t>
  </si>
  <si>
    <t>(Assume file already exists)</t>
  </si>
  <si>
    <t>(Assume file open but tab not open)</t>
  </si>
  <si>
    <t>Navigate &amp; Create First Class (No Name)</t>
  </si>
  <si>
    <t>Create More Classes (each) (No Name)</t>
  </si>
  <si>
    <t>Navigate &amp; Create Class (With Name)</t>
  </si>
  <si>
    <t>Create More Classes (each) (With Name)</t>
  </si>
  <si>
    <t>Navigate &amp; Create First Class (With Name)</t>
  </si>
  <si>
    <t>Assume field type is "TObject1" = 8</t>
  </si>
  <si>
    <t>published</t>
  </si>
  <si>
    <t>Error</t>
  </si>
  <si>
    <t>K(Ident)</t>
  </si>
  <si>
    <t>Zoom out</t>
  </si>
  <si>
    <t>Hands on Mouse</t>
  </si>
  <si>
    <t>Navigate &amp; Create Class (No Name)</t>
  </si>
  <si>
    <t>Assume user points at class</t>
  </si>
  <si>
    <t>to ensure it is origin point for</t>
  </si>
  <si>
    <t>zoom (not always necessary)</t>
  </si>
  <si>
    <t>Create visibility section</t>
  </si>
  <si>
    <t>Create visibility section (not implemented)</t>
  </si>
  <si>
    <t xml:space="preserve">Assume already navigated </t>
  </si>
  <si>
    <t>to class</t>
  </si>
  <si>
    <t>BWheel</t>
  </si>
  <si>
    <t>Assume mouse wheels scrolls:</t>
  </si>
  <si>
    <t>ScrollBar MouseWheel</t>
  </si>
  <si>
    <t>Roll mouse wheel x n</t>
  </si>
  <si>
    <t>Option: copy and paste</t>
  </si>
  <si>
    <t>name or parent class</t>
  </si>
  <si>
    <t>name</t>
  </si>
  <si>
    <t>[FileTab not open]</t>
  </si>
  <si>
    <t>[FileTab open]</t>
  </si>
  <si>
    <t>Prepare text entry point</t>
  </si>
  <si>
    <t>Scroll in opened tab</t>
  </si>
  <si>
    <t>Open tab and Scroll</t>
  </si>
  <si>
    <t>Prepare text (tab not open)</t>
  </si>
  <si>
    <t>Create Field (tab not open</t>
  </si>
  <si>
    <t>, do not add vis section)</t>
  </si>
  <si>
    <t>Navigate &amp; Create Field (do not add vis section)</t>
  </si>
  <si>
    <t>Create More Fields (each)</t>
  </si>
  <si>
    <t>Todo - Press up arrow key</t>
  </si>
  <si>
    <t>Navigate and add class with name</t>
  </si>
  <si>
    <t>Add more classes with names</t>
  </si>
  <si>
    <t>Navigate and add field with name</t>
  </si>
  <si>
    <t>Add more fields with names</t>
  </si>
  <si>
    <t xml:space="preserve">Traditional </t>
  </si>
  <si>
    <t>Times for tasks (seconds)</t>
  </si>
  <si>
    <t>Edit sequential field names</t>
  </si>
  <si>
    <t>Press Tab to typename</t>
  </si>
  <si>
    <t>Press Tab to next field name</t>
  </si>
  <si>
    <t>Create More fields (with names)</t>
  </si>
  <si>
    <t>Navigate &amp; Create First Field (with name)</t>
  </si>
  <si>
    <t>&lt;- Navigate, Drag &amp; drop</t>
  </si>
  <si>
    <t>&lt;- Drag &amp; drop</t>
  </si>
  <si>
    <t>&lt;- Navigate &amp; click on class tree</t>
  </si>
  <si>
    <t>&lt;- click on class tree</t>
  </si>
  <si>
    <t>&lt;- Navigate, click on class tree, zoom in, edit name</t>
  </si>
  <si>
    <t>&lt;- zoom out, click on class tree, zoom in, edit name</t>
  </si>
  <si>
    <t>&lt;- Navigate, Drag &amp; drop, zoom in, edit</t>
  </si>
  <si>
    <t>&lt;- zoom out, Drag &amp; drop, zoom in, edit</t>
  </si>
  <si>
    <t>Enter symbols ")" + Return + "end;"</t>
  </si>
  <si>
    <t>Assume new class is "TClass1" = 7</t>
  </si>
  <si>
    <t>Assume parent class is "TObject" = 7</t>
  </si>
  <si>
    <t>K6</t>
  </si>
  <si>
    <t>(IDE does not autocomplete "end;" or "{}")</t>
  </si>
  <si>
    <t>Create space = return x 2 + uparrow</t>
  </si>
  <si>
    <t>K3</t>
  </si>
  <si>
    <t>Navigate and add class without names</t>
  </si>
  <si>
    <t>Add more classes without names</t>
  </si>
  <si>
    <t>Navigate and add field without names</t>
  </si>
  <si>
    <t>Add more fields without names</t>
  </si>
  <si>
    <t>Navigate to class tree (Minimap click-scroll)</t>
  </si>
  <si>
    <t>Project Interface</t>
  </si>
  <si>
    <t>Misc</t>
  </si>
  <si>
    <t>OpenFileTab &amp; ScrollBar MouseWheel</t>
  </si>
  <si>
    <t>OpenFileTab &amp; ScrollBar</t>
  </si>
  <si>
    <t>Minimap click-scroll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</si>
</sst>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3"/>
      <name val="Arial"/>
      <family val="0"/>
    </font>
    <font>
      <sz val="10"/>
      <color indexed="10"/>
      <name val="Arial"/>
      <family val="0"/>
    </font>
    <font>
      <b/>
      <sz val="10"/>
      <color indexed="23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0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6" fontId="0" fillId="0" borderId="0" xfId="0" applyNumberForma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7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5" borderId="0" xfId="0" applyFon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Scrolling in Traditional IDE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Graphs!$E$28</c:f>
              <c:strCache>
                <c:ptCount val="1"/>
                <c:pt idx="0">
                  <c:v>Traditional</c:v>
                </c:pt>
              </c:strCache>
            </c:strRef>
          </c:tx>
          <c:spPr>
            <a:pattFill prst="pct5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Graphs!$D$29:$D$32</c:f>
              <c:strCache/>
            </c:strRef>
          </c:cat>
          <c:val>
            <c:numRef>
              <c:f>Graphs!$E$29:$E$32</c:f>
              <c:numCache/>
            </c:numRef>
          </c:val>
        </c:ser>
        <c:axId val="28468221"/>
        <c:axId val="54887398"/>
      </c:barChart>
      <c:catAx>
        <c:axId val="28468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Scroll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87398"/>
        <c:crosses val="autoZero"/>
        <c:auto val="1"/>
        <c:lblOffset val="100"/>
        <c:noMultiLvlLbl val="0"/>
      </c:catAx>
      <c:valAx>
        <c:axId val="5488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68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Scrolling in Project Interface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Graphs!$G$28</c:f>
              <c:strCache>
                <c:ptCount val="1"/>
                <c:pt idx="0">
                  <c:v>Project Interface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Graphs!$F$29:$F$33</c:f>
              <c:strCache/>
            </c:strRef>
          </c:cat>
          <c:val>
            <c:numRef>
              <c:f>Graphs!$G$29:$G$33</c:f>
              <c:numCache/>
            </c:numRef>
          </c:val>
        </c:ser>
        <c:axId val="24224535"/>
        <c:axId val="16694224"/>
      </c:barChart>
      <c:catAx>
        <c:axId val="2422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Scroll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94224"/>
        <c:crosses val="autoZero"/>
        <c:auto val="1"/>
        <c:lblOffset val="100"/>
        <c:noMultiLvlLbl val="0"/>
      </c:catAx>
      <c:valAx>
        <c:axId val="1669422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24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creation efficiency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Representation!$C$3</c:f>
              <c:strCache>
                <c:ptCount val="1"/>
                <c:pt idx="0">
                  <c:v>Traditional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Representation!$A$10:$A$14</c:f>
              <c:strCache/>
            </c:strRef>
          </c:cat>
          <c:val>
            <c:numRef>
              <c:f>Representation!$C$10:$C$14</c:f>
              <c:numCache/>
            </c:numRef>
          </c:val>
        </c:ser>
        <c:ser>
          <c:idx val="1"/>
          <c:order val="1"/>
          <c:tx>
            <c:strRef>
              <c:f>Representation!$D$3</c:f>
              <c:strCache>
                <c:ptCount val="1"/>
                <c:pt idx="0">
                  <c:v>Project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Representation!$A$10:$A$14</c:f>
              <c:strCache/>
            </c:strRef>
          </c:cat>
          <c:val>
            <c:numRef>
              <c:f>Representation!$D$10:$D$14</c:f>
              <c:numCache/>
            </c:numRef>
          </c:val>
        </c:ser>
        <c:axId val="16030289"/>
        <c:axId val="10054874"/>
      </c:barChart>
      <c:catAx>
        <c:axId val="16030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Task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54874"/>
        <c:crosses val="autoZero"/>
        <c:auto val="1"/>
        <c:lblOffset val="100"/>
        <c:noMultiLvlLbl val="0"/>
      </c:catAx>
      <c:valAx>
        <c:axId val="10054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30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Predicited task efficiencies for traditional and project interfaces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Representation!$C$3</c:f>
              <c:strCache>
                <c:ptCount val="1"/>
                <c:pt idx="0">
                  <c:v>Traditional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Representation!$A$4:$A$14</c:f>
              <c:strCache/>
            </c:strRef>
          </c:cat>
          <c:val>
            <c:numRef>
              <c:f>Representation!$C$4:$C$14</c:f>
              <c:numCache/>
            </c:numRef>
          </c:val>
        </c:ser>
        <c:ser>
          <c:idx val="1"/>
          <c:order val="1"/>
          <c:tx>
            <c:strRef>
              <c:f>Representation!$D$3</c:f>
              <c:strCache>
                <c:ptCount val="1"/>
                <c:pt idx="0">
                  <c:v>Project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Representation!$A$4:$A$14</c:f>
              <c:strCache/>
            </c:strRef>
          </c:cat>
          <c:val>
            <c:numRef>
              <c:f>Representation!$D$4:$D$14</c:f>
              <c:numCache/>
            </c:numRef>
          </c:val>
        </c:ser>
        <c:axId val="23385003"/>
        <c:axId val="9138436"/>
      </c:barChart>
      <c:catAx>
        <c:axId val="23385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38436"/>
        <c:crosses val="autoZero"/>
        <c:auto val="1"/>
        <c:lblOffset val="100"/>
        <c:noMultiLvlLbl val="0"/>
      </c:catAx>
      <c:valAx>
        <c:axId val="9138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85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Class creation efficiency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9275"/>
          <c:w val="0.7802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Representation!$C$3</c:f>
              <c:strCache>
                <c:ptCount val="1"/>
                <c:pt idx="0">
                  <c:v>Traditional 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Representation!$A$4:$A$8</c:f>
              <c:strCache/>
            </c:strRef>
          </c:cat>
          <c:val>
            <c:numRef>
              <c:f>Representation!$C$4:$C$8</c:f>
              <c:numCache/>
            </c:numRef>
          </c:val>
        </c:ser>
        <c:ser>
          <c:idx val="1"/>
          <c:order val="1"/>
          <c:tx>
            <c:strRef>
              <c:f>Representation!$D$3</c:f>
              <c:strCache>
                <c:ptCount val="1"/>
                <c:pt idx="0">
                  <c:v>Project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Representation!$A$4:$A$8</c:f>
              <c:strCache/>
            </c:strRef>
          </c:cat>
          <c:val>
            <c:numRef>
              <c:f>Representation!$D$4:$D$8</c:f>
              <c:numCache/>
            </c:numRef>
          </c:val>
        </c:ser>
        <c:axId val="15137061"/>
        <c:axId val="2015822"/>
      </c:barChart>
      <c:catAx>
        <c:axId val="15137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Task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15822"/>
        <c:crosses val="autoZero"/>
        <c:auto val="1"/>
        <c:lblOffset val="100"/>
        <c:noMultiLvlLbl val="0"/>
      </c:catAx>
      <c:valAx>
        <c:axId val="2015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37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34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creation efficiency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9225"/>
          <c:w val="0.7807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Representation!$C$3</c:f>
              <c:strCache>
                <c:ptCount val="1"/>
                <c:pt idx="0">
                  <c:v>Traditional 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Representation!$A$10:$A$14</c:f>
              <c:strCache/>
            </c:strRef>
          </c:cat>
          <c:val>
            <c:numRef>
              <c:f>Representation!$C$10:$C$14</c:f>
              <c:numCache/>
            </c:numRef>
          </c:val>
        </c:ser>
        <c:ser>
          <c:idx val="1"/>
          <c:order val="1"/>
          <c:tx>
            <c:strRef>
              <c:f>Representation!$D$3</c:f>
              <c:strCache>
                <c:ptCount val="1"/>
                <c:pt idx="0">
                  <c:v>Project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Representation!$A$10:$A$14</c:f>
              <c:strCache/>
            </c:strRef>
          </c:cat>
          <c:val>
            <c:numRef>
              <c:f>Representation!$D$10:$D$14</c:f>
              <c:numCache/>
            </c:numRef>
          </c:val>
        </c:ser>
        <c:axId val="18142399"/>
        <c:axId val="29063864"/>
      </c:barChart>
      <c:catAx>
        <c:axId val="1814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Task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063864"/>
        <c:crosses val="autoZero"/>
        <c:auto val="1"/>
        <c:lblOffset val="100"/>
        <c:noMultiLvlLbl val="0"/>
      </c:catAx>
      <c:valAx>
        <c:axId val="29063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42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34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2428875</xdr:colOff>
      <xdr:row>39</xdr:row>
      <xdr:rowOff>85725</xdr:rowOff>
    </xdr:from>
    <xdr:to>
      <xdr:col>5</xdr:col>
      <xdr:colOff>1562100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2428875" y="6400800"/>
        <a:ext cx="58959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2009775</xdr:colOff>
      <xdr:row>36</xdr:row>
      <xdr:rowOff>104775</xdr:rowOff>
    </xdr:from>
    <xdr:to>
      <xdr:col>14</xdr:col>
      <xdr:colOff>304800</xdr:colOff>
      <xdr:row>61</xdr:row>
      <xdr:rowOff>142875</xdr:rowOff>
    </xdr:to>
    <xdr:graphicFrame>
      <xdr:nvGraphicFramePr>
        <xdr:cNvPr id="2" name="Chart 3"/>
        <xdr:cNvGraphicFramePr/>
      </xdr:nvGraphicFramePr>
      <xdr:xfrm>
        <a:off x="8772525" y="5934075"/>
        <a:ext cx="58959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1590675</xdr:colOff>
      <xdr:row>32</xdr:row>
      <xdr:rowOff>76200</xdr:rowOff>
    </xdr:from>
    <xdr:to>
      <xdr:col>11</xdr:col>
      <xdr:colOff>304800</xdr:colOff>
      <xdr:row>50</xdr:row>
      <xdr:rowOff>152400</xdr:rowOff>
    </xdr:to>
    <xdr:graphicFrame>
      <xdr:nvGraphicFramePr>
        <xdr:cNvPr id="1" name="Chart 2"/>
        <xdr:cNvGraphicFramePr/>
      </xdr:nvGraphicFramePr>
      <xdr:xfrm>
        <a:off x="9420225" y="5257800"/>
        <a:ext cx="54578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1800225</xdr:colOff>
      <xdr:row>70</xdr:row>
      <xdr:rowOff>104775</xdr:rowOff>
    </xdr:from>
    <xdr:to>
      <xdr:col>4</xdr:col>
      <xdr:colOff>0</xdr:colOff>
      <xdr:row>95</xdr:row>
      <xdr:rowOff>152400</xdr:rowOff>
    </xdr:to>
    <xdr:graphicFrame>
      <xdr:nvGraphicFramePr>
        <xdr:cNvPr id="2" name="Chart 3"/>
        <xdr:cNvGraphicFramePr/>
      </xdr:nvGraphicFramePr>
      <xdr:xfrm>
        <a:off x="1800225" y="11439525"/>
        <a:ext cx="85058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1581150</xdr:colOff>
      <xdr:row>23</xdr:row>
      <xdr:rowOff>47625</xdr:rowOff>
    </xdr:from>
    <xdr:to>
      <xdr:col>2</xdr:col>
      <xdr:colOff>1885950</xdr:colOff>
      <xdr:row>44</xdr:row>
      <xdr:rowOff>123825</xdr:rowOff>
    </xdr:to>
    <xdr:graphicFrame>
      <xdr:nvGraphicFramePr>
        <xdr:cNvPr id="3" name="Chart 6"/>
        <xdr:cNvGraphicFramePr/>
      </xdr:nvGraphicFramePr>
      <xdr:xfrm>
        <a:off x="1581150" y="3771900"/>
        <a:ext cx="5505450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1543050</xdr:colOff>
      <xdr:row>46</xdr:row>
      <xdr:rowOff>0</xdr:rowOff>
    </xdr:from>
    <xdr:to>
      <xdr:col>2</xdr:col>
      <xdr:colOff>1857375</xdr:colOff>
      <xdr:row>67</xdr:row>
      <xdr:rowOff>85725</xdr:rowOff>
    </xdr:to>
    <xdr:graphicFrame>
      <xdr:nvGraphicFramePr>
        <xdr:cNvPr id="4" name="Chart 7"/>
        <xdr:cNvGraphicFramePr/>
      </xdr:nvGraphicFramePr>
      <xdr:xfrm>
        <a:off x="1543050" y="7448550"/>
        <a:ext cx="5514975" cy="3486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7"/>
  <sheetViews>
    <sheetView workbookViewId="0" topLeftCell="A46">
      <selection activeCell="E18" sqref="E18"/>
    </sheetView>
  </sheetViews>
  <sheetFormatPr defaultColWidth="9.140625" defaultRowHeight="12.75"/>
  <cols>
    <col min="1" max="1" width="24.57421875" style="0" bestFit="1" customWidth="1"/>
    <col min="6" max="6" width="39.8515625" style="0" customWidth="1"/>
    <col min="7" max="7" width="40.140625" style="28" customWidth="1"/>
    <col min="8" max="8" width="40.140625" style="0" customWidth="1"/>
    <col min="9" max="9" width="39.140625" style="0" bestFit="1" customWidth="1"/>
    <col min="10" max="10" width="34.57421875" style="0" customWidth="1"/>
  </cols>
  <sheetData>
    <row r="1" spans="4:8" ht="12.75">
      <c r="D1" s="1" t="s">
        <v>300</v>
      </c>
      <c r="E1" s="1" t="s">
        <v>301</v>
      </c>
      <c r="F1" s="1" t="s">
        <v>114</v>
      </c>
      <c r="G1" s="27" t="s">
        <v>45</v>
      </c>
      <c r="H1" s="1" t="s">
        <v>3</v>
      </c>
    </row>
    <row r="2" spans="1:7" ht="12.75">
      <c r="A2" s="11" t="s">
        <v>363</v>
      </c>
      <c r="C2" s="1"/>
      <c r="D2" s="1">
        <f>SUM(D4:D7)</f>
        <v>2.5</v>
      </c>
      <c r="F2" s="1" t="s">
        <v>58</v>
      </c>
      <c r="G2" s="27" t="s">
        <v>45</v>
      </c>
    </row>
    <row r="3" spans="1:7" ht="12.75">
      <c r="A3" s="1" t="s">
        <v>58</v>
      </c>
      <c r="B3" s="2">
        <f>OpenFileTab</f>
        <v>2.5</v>
      </c>
      <c r="C3" s="11"/>
      <c r="D3" s="11"/>
      <c r="E3" s="12"/>
      <c r="F3" s="11" t="s">
        <v>363</v>
      </c>
      <c r="G3" s="29"/>
    </row>
    <row r="4" spans="1:5" ht="12.75">
      <c r="A4" s="11" t="s">
        <v>363</v>
      </c>
      <c r="D4">
        <f>VLOOKUP(E4,[0]!TimesB,2,FALSE)</f>
      </c>
      <c r="E4" t="s">
        <v>306</v>
      </c>
    </row>
    <row r="5" spans="3:7" ht="12.75">
      <c r="C5" s="1" t="s">
        <v>10</v>
      </c>
      <c r="D5">
        <f>VLOOKUP(E5,[0]!TimesB,2,FALSE)</f>
        <v>1.2</v>
      </c>
      <c r="E5" t="s">
        <v>22</v>
      </c>
      <c r="F5" t="s">
        <v>51</v>
      </c>
      <c r="G5" s="28" t="s">
        <v>55</v>
      </c>
    </row>
    <row r="6" spans="1:7" ht="12.75">
      <c r="A6" s="11" t="s">
        <v>363</v>
      </c>
      <c r="D6">
        <f>VLOOKUP(E6,[0]!TimesB,2,FALSE)</f>
        <v>1.1</v>
      </c>
      <c r="E6" t="s">
        <v>23</v>
      </c>
      <c r="F6" t="s">
        <v>52</v>
      </c>
      <c r="G6" s="28" t="s">
        <v>56</v>
      </c>
    </row>
    <row r="7" spans="1:6" ht="12.75">
      <c r="A7" s="1" t="s">
        <v>115</v>
      </c>
      <c r="B7" s="2">
        <f>MakeSpaceForText</f>
        <v>3.34</v>
      </c>
      <c r="D7">
        <f>VLOOKUP(E7,[0]!TimesB,2,FALSE)</f>
        <v>0.2</v>
      </c>
      <c r="E7" t="s">
        <v>54</v>
      </c>
      <c r="F7" t="s">
        <v>53</v>
      </c>
    </row>
    <row r="8" spans="1:7" ht="12.75">
      <c r="A8" s="11" t="s">
        <v>363</v>
      </c>
      <c r="D8">
        <f>VLOOKUP(E8,[0]!TimesB,2,FALSE)</f>
      </c>
      <c r="E8" t="s">
        <v>306</v>
      </c>
      <c r="G8" s="28" t="s">
        <v>57</v>
      </c>
    </row>
    <row r="9" spans="3:7" ht="12.75">
      <c r="C9" s="11"/>
      <c r="D9" s="11"/>
      <c r="E9" s="12"/>
      <c r="F9" s="11" t="s">
        <v>363</v>
      </c>
      <c r="G9" s="29"/>
    </row>
    <row r="10" spans="1:5" ht="12.75">
      <c r="A10" s="11" t="s">
        <v>363</v>
      </c>
      <c r="D10">
        <f>VLOOKUP(E10,[0]!TimesB,2,FALSE)</f>
      </c>
      <c r="E10" t="s">
        <v>306</v>
      </c>
    </row>
    <row r="11" spans="1:6" ht="12.75">
      <c r="A11" s="1" t="s">
        <v>207</v>
      </c>
      <c r="B11">
        <f>HighlightText</f>
        <v>4.799999999999999</v>
      </c>
      <c r="D11" s="1">
        <f>SUM(D13:D17)</f>
        <v>3.34</v>
      </c>
      <c r="E11" t="s">
        <v>306</v>
      </c>
      <c r="F11" s="1" t="s">
        <v>115</v>
      </c>
    </row>
    <row r="12" spans="1:7" ht="12.75">
      <c r="A12" s="11" t="s">
        <v>363</v>
      </c>
      <c r="C12" s="11"/>
      <c r="D12" s="11"/>
      <c r="E12" s="12"/>
      <c r="F12" s="11" t="s">
        <v>363</v>
      </c>
      <c r="G12" s="29"/>
    </row>
    <row r="13" spans="4:5" ht="12.75">
      <c r="D13">
        <f>VLOOKUP(E13,[0]!TimesB,2,FALSE)</f>
      </c>
      <c r="E13" t="s">
        <v>306</v>
      </c>
    </row>
    <row r="14" spans="1:6" ht="12.75">
      <c r="A14" s="11" t="s">
        <v>363</v>
      </c>
      <c r="C14" s="1" t="s">
        <v>10</v>
      </c>
      <c r="D14">
        <f>VLOOKUP(E14,[0]!TimesB,2,FALSE)</f>
        <v>1.2</v>
      </c>
      <c r="E14" t="s">
        <v>22</v>
      </c>
      <c r="F14" t="s">
        <v>116</v>
      </c>
    </row>
    <row r="15" spans="1:6" ht="12.75">
      <c r="A15" s="1" t="s">
        <v>201</v>
      </c>
      <c r="B15">
        <f>DeleteText</f>
        <v>6.68</v>
      </c>
      <c r="D15">
        <f>VLOOKUP(E15,[0]!TimesB,2,FALSE)</f>
        <v>1.1</v>
      </c>
      <c r="E15" t="s">
        <v>23</v>
      </c>
      <c r="F15" t="s">
        <v>117</v>
      </c>
    </row>
    <row r="16" spans="1:6" ht="12.75">
      <c r="A16" s="11" t="s">
        <v>364</v>
      </c>
      <c r="D16">
        <f>VLOOKUP(E16,[0]!TimesB,2,FALSE)</f>
        <v>0.2</v>
      </c>
      <c r="E16" t="s">
        <v>54</v>
      </c>
      <c r="F16" t="s">
        <v>53</v>
      </c>
    </row>
    <row r="17" spans="4:6" ht="12.75">
      <c r="D17">
        <f>VLOOKUP(E17,[0]!TimesB,2,FALSE)</f>
        <v>0.8400000000000001</v>
      </c>
      <c r="E17" t="s">
        <v>443</v>
      </c>
      <c r="F17" t="s">
        <v>442</v>
      </c>
    </row>
    <row r="18" spans="1:7" ht="12.75">
      <c r="A18" s="11" t="s">
        <v>363</v>
      </c>
      <c r="C18" s="11"/>
      <c r="D18" s="11"/>
      <c r="E18" s="12"/>
      <c r="F18" s="11" t="s">
        <v>363</v>
      </c>
      <c r="G18" s="29"/>
    </row>
    <row r="19" spans="1:5" ht="12.75">
      <c r="A19" s="1" t="s">
        <v>204</v>
      </c>
      <c r="B19">
        <f>OverwriteText</f>
        <v>6.3999999999999995</v>
      </c>
      <c r="D19">
        <f>VLOOKUP(E19,[0]!TimesB,2,FALSE)</f>
      </c>
      <c r="E19" t="s">
        <v>306</v>
      </c>
    </row>
    <row r="20" spans="1:6" ht="12.75">
      <c r="A20" s="11" t="s">
        <v>364</v>
      </c>
      <c r="D20" s="1">
        <f>SUM(D22:D30)</f>
        <v>4.799999999999999</v>
      </c>
      <c r="E20" t="s">
        <v>306</v>
      </c>
      <c r="F20" s="1" t="s">
        <v>207</v>
      </c>
    </row>
    <row r="21" spans="3:7" ht="12.75">
      <c r="C21" s="11"/>
      <c r="D21" s="11"/>
      <c r="E21" s="12"/>
      <c r="F21" s="11" t="s">
        <v>363</v>
      </c>
      <c r="G21" s="29"/>
    </row>
    <row r="22" spans="1:3" ht="12.75">
      <c r="A22" s="11" t="s">
        <v>363</v>
      </c>
      <c r="C22" s="1"/>
    </row>
    <row r="23" spans="1:5" ht="12.75">
      <c r="A23" s="1" t="s">
        <v>365</v>
      </c>
      <c r="B23">
        <f>MouseText1</f>
        <v>9.599999999999998</v>
      </c>
      <c r="D23">
        <f>VLOOKUP(E23,[0]!TimesB,2,FALSE)</f>
      </c>
      <c r="E23" t="s">
        <v>306</v>
      </c>
    </row>
    <row r="24" spans="1:7" ht="12.75">
      <c r="A24" s="11" t="s">
        <v>363</v>
      </c>
      <c r="C24" s="1" t="s">
        <v>10</v>
      </c>
      <c r="D24">
        <f>VLOOKUP(E24,[0]!TimesB,2,FALSE)</f>
        <v>1.2</v>
      </c>
      <c r="E24" t="s">
        <v>22</v>
      </c>
      <c r="F24" t="s">
        <v>197</v>
      </c>
      <c r="G24" s="28" t="s">
        <v>208</v>
      </c>
    </row>
    <row r="25" spans="4:7" ht="12.75">
      <c r="D25">
        <f>VLOOKUP(E25,[0]!TimesB,2,FALSE)</f>
        <v>1.1</v>
      </c>
      <c r="E25" t="s">
        <v>23</v>
      </c>
      <c r="F25" t="s">
        <v>198</v>
      </c>
      <c r="G25" s="28" t="s">
        <v>209</v>
      </c>
    </row>
    <row r="26" spans="1:7" ht="12.75">
      <c r="A26" s="11" t="s">
        <v>363</v>
      </c>
      <c r="D26">
        <f>VLOOKUP(E26,[0]!TimesB,2,FALSE)</f>
        <v>0.1</v>
      </c>
      <c r="E26" t="s">
        <v>25</v>
      </c>
      <c r="F26" t="s">
        <v>67</v>
      </c>
      <c r="G26" s="28" t="s">
        <v>210</v>
      </c>
    </row>
    <row r="27" spans="1:7" ht="12.75">
      <c r="A27" s="1" t="s">
        <v>366</v>
      </c>
      <c r="B27">
        <f>MouseText2</f>
        <v>12.019999999999998</v>
      </c>
      <c r="D27">
        <f>VLOOKUP(E27,[0]!TimesB,2,FALSE)</f>
      </c>
      <c r="E27" t="s">
        <v>306</v>
      </c>
      <c r="G27" s="28" t="s">
        <v>211</v>
      </c>
    </row>
    <row r="28" spans="1:7" ht="12.75">
      <c r="A28" s="11" t="s">
        <v>364</v>
      </c>
      <c r="C28" s="1" t="s">
        <v>10</v>
      </c>
      <c r="D28">
        <f>VLOOKUP(E28,[0]!TimesB,2,FALSE)</f>
        <v>1.2</v>
      </c>
      <c r="E28" t="s">
        <v>22</v>
      </c>
      <c r="F28" t="s">
        <v>200</v>
      </c>
      <c r="G28" s="28" t="s">
        <v>212</v>
      </c>
    </row>
    <row r="29" spans="4:6" ht="12.75">
      <c r="D29">
        <f>VLOOKUP(E29,[0]!TimesB,2,FALSE)</f>
        <v>1.1</v>
      </c>
      <c r="E29" t="s">
        <v>23</v>
      </c>
      <c r="F29" t="s">
        <v>199</v>
      </c>
    </row>
    <row r="30" spans="1:6" ht="12.75">
      <c r="A30" s="11" t="s">
        <v>363</v>
      </c>
      <c r="D30">
        <f>VLOOKUP(E30,[0]!TimesB,2,FALSE)</f>
        <v>0.1</v>
      </c>
      <c r="E30" t="s">
        <v>25</v>
      </c>
      <c r="F30" t="s">
        <v>69</v>
      </c>
    </row>
    <row r="31" spans="1:7" ht="12.75">
      <c r="A31" s="1" t="s">
        <v>367</v>
      </c>
      <c r="B31">
        <f>MouseText3</f>
        <v>12.359999999999996</v>
      </c>
      <c r="C31" s="11"/>
      <c r="D31" s="11"/>
      <c r="E31" s="12"/>
      <c r="F31" s="11" t="s">
        <v>363</v>
      </c>
      <c r="G31" s="29"/>
    </row>
    <row r="32" spans="1:5" ht="12.75">
      <c r="A32" s="11" t="s">
        <v>363</v>
      </c>
      <c r="D32">
        <f>VLOOKUP(E32,[0]!TimesB,2,FALSE)</f>
      </c>
      <c r="E32" t="s">
        <v>306</v>
      </c>
    </row>
    <row r="33" spans="4:6" ht="12.75">
      <c r="D33" s="1">
        <f>SUM(D35:D40)</f>
        <v>6.68</v>
      </c>
      <c r="E33" t="s">
        <v>306</v>
      </c>
      <c r="F33" s="1" t="s">
        <v>201</v>
      </c>
    </row>
    <row r="34" spans="3:7" ht="12.75">
      <c r="C34" s="11"/>
      <c r="D34" s="11"/>
      <c r="E34" s="12"/>
      <c r="F34" s="11" t="s">
        <v>363</v>
      </c>
      <c r="G34" s="29"/>
    </row>
    <row r="35" spans="3:6" ht="12.75">
      <c r="C35" s="1" t="s">
        <v>10</v>
      </c>
      <c r="D35" s="6">
        <f>HighlightText</f>
        <v>4.799999999999999</v>
      </c>
      <c r="E35" t="s">
        <v>304</v>
      </c>
      <c r="F35" s="2" t="s">
        <v>183</v>
      </c>
    </row>
    <row r="36" spans="4:6" ht="12.75">
      <c r="D36">
        <f>VLOOKUP(E36,[0]!TimesB,2,FALSE)</f>
      </c>
      <c r="E36" t="s">
        <v>306</v>
      </c>
      <c r="F36" s="7" t="s">
        <v>308</v>
      </c>
    </row>
    <row r="37" spans="3:6" ht="12.75">
      <c r="C37" s="1" t="s">
        <v>10</v>
      </c>
      <c r="D37">
        <f>VLOOKUP(E37,[0]!TimesB,2,FALSE)</f>
        <v>0.4</v>
      </c>
      <c r="E37" t="s">
        <v>21</v>
      </c>
      <c r="F37" t="s">
        <v>82</v>
      </c>
    </row>
    <row r="38" spans="4:5" ht="12.75">
      <c r="D38">
        <f>VLOOKUP(E38,[0]!TimesB,2,FALSE)</f>
      </c>
      <c r="E38" t="s">
        <v>306</v>
      </c>
    </row>
    <row r="39" spans="3:6" ht="12.75">
      <c r="C39" s="1" t="s">
        <v>10</v>
      </c>
      <c r="D39">
        <f>VLOOKUP(E39,[0]!TimesB,2,FALSE)</f>
        <v>1.2</v>
      </c>
      <c r="E39" t="s">
        <v>22</v>
      </c>
      <c r="F39" t="s">
        <v>202</v>
      </c>
    </row>
    <row r="40" spans="4:6" ht="12.75">
      <c r="D40">
        <f>VLOOKUP(E40,[0]!TimesB,2,FALSE)</f>
        <v>0.28</v>
      </c>
      <c r="E40" t="s">
        <v>24</v>
      </c>
      <c r="F40" s="2" t="s">
        <v>203</v>
      </c>
    </row>
    <row r="41" spans="3:7" ht="12.75">
      <c r="C41" s="11"/>
      <c r="D41" s="11"/>
      <c r="E41" s="12"/>
      <c r="F41" s="11" t="s">
        <v>364</v>
      </c>
      <c r="G41" s="29"/>
    </row>
    <row r="42" spans="4:5" ht="12.75">
      <c r="D42">
        <f>VLOOKUP(E42,[0]!TimesB,2,FALSE)</f>
      </c>
      <c r="E42" t="s">
        <v>306</v>
      </c>
    </row>
    <row r="43" spans="4:6" ht="12.75">
      <c r="D43" s="1">
        <f>SUM(D45:D50)</f>
        <v>6.3999999999999995</v>
      </c>
      <c r="E43" t="s">
        <v>306</v>
      </c>
      <c r="F43" s="1" t="s">
        <v>204</v>
      </c>
    </row>
    <row r="44" spans="3:7" ht="12.75">
      <c r="C44" s="11"/>
      <c r="D44" s="11"/>
      <c r="E44" s="12"/>
      <c r="F44" s="11" t="s">
        <v>363</v>
      </c>
      <c r="G44" s="29"/>
    </row>
    <row r="45" spans="3:6" ht="12.75">
      <c r="C45" s="1" t="s">
        <v>10</v>
      </c>
      <c r="D45" s="6">
        <f>HighlightText</f>
        <v>4.799999999999999</v>
      </c>
      <c r="E45" t="s">
        <v>304</v>
      </c>
      <c r="F45" s="2" t="s">
        <v>183</v>
      </c>
    </row>
    <row r="46" spans="4:6" ht="12.75">
      <c r="D46">
        <f>VLOOKUP(E46,[0]!TimesB,2,FALSE)</f>
      </c>
      <c r="E46" t="s">
        <v>306</v>
      </c>
      <c r="F46" s="7" t="s">
        <v>308</v>
      </c>
    </row>
    <row r="47" spans="3:6" ht="12.75">
      <c r="C47" s="1" t="s">
        <v>10</v>
      </c>
      <c r="D47">
        <f>VLOOKUP(E47,[0]!TimesB,2,FALSE)</f>
        <v>0.4</v>
      </c>
      <c r="E47" t="s">
        <v>21</v>
      </c>
      <c r="F47" t="s">
        <v>82</v>
      </c>
    </row>
    <row r="48" spans="4:5" ht="12.75">
      <c r="D48">
        <f>VLOOKUP(E48,[0]!TimesB,2,FALSE)</f>
      </c>
      <c r="E48" t="s">
        <v>306</v>
      </c>
    </row>
    <row r="49" spans="3:6" ht="12.75">
      <c r="C49" s="1" t="s">
        <v>10</v>
      </c>
      <c r="D49">
        <f>VLOOKUP(E49,[0]!TimesB,2,FALSE)</f>
        <v>1.2</v>
      </c>
      <c r="E49" t="s">
        <v>22</v>
      </c>
      <c r="F49" t="s">
        <v>206</v>
      </c>
    </row>
    <row r="50" spans="4:6" ht="12.75">
      <c r="D50" s="6">
        <v>0</v>
      </c>
      <c r="E50" t="s">
        <v>304</v>
      </c>
      <c r="F50" s="2" t="s">
        <v>205</v>
      </c>
    </row>
    <row r="51" spans="3:7" ht="12.75">
      <c r="C51" s="11"/>
      <c r="D51" s="11"/>
      <c r="E51" s="12"/>
      <c r="F51" s="11" t="s">
        <v>364</v>
      </c>
      <c r="G51" s="29"/>
    </row>
    <row r="52" spans="4:5" ht="12.75">
      <c r="D52">
        <f>VLOOKUP(E52,[0]!TimesB,2,FALSE)</f>
      </c>
      <c r="E52" t="s">
        <v>306</v>
      </c>
    </row>
    <row r="53" spans="4:6" ht="12.75">
      <c r="D53" s="1">
        <f>SUM(D55:D65)</f>
        <v>9.599999999999998</v>
      </c>
      <c r="E53" t="s">
        <v>306</v>
      </c>
      <c r="F53" s="1" t="s">
        <v>213</v>
      </c>
    </row>
    <row r="54" spans="3:7" ht="12.75">
      <c r="C54" s="11"/>
      <c r="D54" s="11"/>
      <c r="E54" s="12"/>
      <c r="F54" s="11" t="s">
        <v>363</v>
      </c>
      <c r="G54" s="29"/>
    </row>
    <row r="55" spans="3:7" ht="12.75">
      <c r="C55" s="1" t="s">
        <v>10</v>
      </c>
      <c r="D55" s="6">
        <f>HighlightText</f>
        <v>4.799999999999999</v>
      </c>
      <c r="E55" t="s">
        <v>304</v>
      </c>
      <c r="F55" s="2" t="s">
        <v>183</v>
      </c>
      <c r="G55" s="28" t="s">
        <v>214</v>
      </c>
    </row>
    <row r="56" spans="4:7" ht="12.75">
      <c r="D56">
        <f>VLOOKUP(E56,[0]!TimesB,2,FALSE)</f>
      </c>
      <c r="E56" t="s">
        <v>306</v>
      </c>
      <c r="F56" s="7" t="s">
        <v>308</v>
      </c>
      <c r="G56" s="28" t="s">
        <v>215</v>
      </c>
    </row>
    <row r="57" spans="3:7" ht="12.75">
      <c r="C57" s="1" t="s">
        <v>10</v>
      </c>
      <c r="D57" s="4"/>
      <c r="E57" s="4" t="s">
        <v>21</v>
      </c>
      <c r="F57" s="4" t="s">
        <v>217</v>
      </c>
      <c r="G57" s="28" t="s">
        <v>216</v>
      </c>
    </row>
    <row r="58" spans="4:5" ht="12.75">
      <c r="D58">
        <f>VLOOKUP(E58,[0]!TimesB,2,FALSE)</f>
      </c>
      <c r="E58" t="s">
        <v>306</v>
      </c>
    </row>
    <row r="59" spans="3:6" ht="12.75">
      <c r="C59" s="1" t="s">
        <v>10</v>
      </c>
      <c r="D59">
        <f>VLOOKUP(E59,[0]!TimesB,2,FALSE)</f>
        <v>1.2</v>
      </c>
      <c r="E59" t="s">
        <v>22</v>
      </c>
      <c r="F59" t="s">
        <v>218</v>
      </c>
    </row>
    <row r="60" spans="4:6" ht="12.75">
      <c r="D60">
        <f>VLOOKUP(E60,[0]!TimesB,2,FALSE)</f>
        <v>1.1</v>
      </c>
      <c r="E60" t="s">
        <v>23</v>
      </c>
      <c r="F60" t="s">
        <v>219</v>
      </c>
    </row>
    <row r="61" spans="4:6" ht="12.75">
      <c r="D61">
        <f>VLOOKUP(E61,[0]!TimesB,2,FALSE)</f>
        <v>0.1</v>
      </c>
      <c r="E61" t="s">
        <v>25</v>
      </c>
      <c r="F61" t="s">
        <v>67</v>
      </c>
    </row>
    <row r="62" spans="4:5" ht="12.75">
      <c r="D62">
        <f>VLOOKUP(E62,[0]!TimesB,2,FALSE)</f>
      </c>
      <c r="E62" t="s">
        <v>306</v>
      </c>
    </row>
    <row r="63" spans="3:7" ht="12.75">
      <c r="C63" s="1" t="s">
        <v>10</v>
      </c>
      <c r="D63">
        <f>VLOOKUP(E63,[0]!TimesB,2,FALSE)</f>
        <v>1.2</v>
      </c>
      <c r="E63" t="s">
        <v>22</v>
      </c>
      <c r="F63" t="s">
        <v>68</v>
      </c>
      <c r="G63" s="28" t="s">
        <v>220</v>
      </c>
    </row>
    <row r="64" spans="4:6" ht="12.75">
      <c r="D64">
        <f>VLOOKUP(E64,[0]!TimesB,2,FALSE)</f>
        <v>1.1</v>
      </c>
      <c r="E64" t="s">
        <v>23</v>
      </c>
      <c r="F64" t="s">
        <v>27</v>
      </c>
    </row>
    <row r="65" spans="4:6" ht="12.75">
      <c r="D65">
        <f>VLOOKUP(E65,[0]!TimesB,2,FALSE)</f>
        <v>0.1</v>
      </c>
      <c r="E65" t="s">
        <v>25</v>
      </c>
      <c r="F65" t="s">
        <v>69</v>
      </c>
    </row>
    <row r="66" spans="3:7" ht="12.75">
      <c r="C66" s="11"/>
      <c r="D66" s="11"/>
      <c r="E66" s="12"/>
      <c r="F66" s="11" t="s">
        <v>363</v>
      </c>
      <c r="G66" s="29"/>
    </row>
    <row r="67" spans="4:5" ht="12.75">
      <c r="D67">
        <f>VLOOKUP(E67,[0]!TimesB,2,FALSE)</f>
      </c>
      <c r="E67" t="s">
        <v>306</v>
      </c>
    </row>
    <row r="68" spans="4:6" ht="12.75">
      <c r="D68" s="1">
        <f>SUM(D70:D86)</f>
        <v>12.019999999999998</v>
      </c>
      <c r="E68" t="s">
        <v>306</v>
      </c>
      <c r="F68" s="1" t="s">
        <v>102</v>
      </c>
    </row>
    <row r="69" ht="12.75">
      <c r="F69" s="11" t="s">
        <v>363</v>
      </c>
    </row>
    <row r="70" spans="3:8" ht="12.75">
      <c r="C70" s="1" t="s">
        <v>10</v>
      </c>
      <c r="D70" s="6">
        <f>HighlightText</f>
        <v>4.799999999999999</v>
      </c>
      <c r="E70" t="s">
        <v>304</v>
      </c>
      <c r="F70" s="2" t="s">
        <v>183</v>
      </c>
      <c r="H70" t="s">
        <v>224</v>
      </c>
    </row>
    <row r="71" spans="4:8" ht="12.75">
      <c r="D71">
        <f>VLOOKUP(E71,[0]!TimesB,2,FALSE)</f>
      </c>
      <c r="E71" t="s">
        <v>306</v>
      </c>
      <c r="F71" s="7" t="s">
        <v>308</v>
      </c>
      <c r="H71" t="s">
        <v>225</v>
      </c>
    </row>
    <row r="72" spans="3:6" ht="12.75">
      <c r="C72" s="1" t="s">
        <v>10</v>
      </c>
      <c r="D72">
        <f>VLOOKUP(E72,[0]!TimesB,2,FALSE)</f>
        <v>0.4</v>
      </c>
      <c r="E72" t="s">
        <v>21</v>
      </c>
      <c r="F72" t="s">
        <v>82</v>
      </c>
    </row>
    <row r="73" spans="4:5" ht="12.75">
      <c r="D73">
        <f>VLOOKUP(E73,[0]!TimesB,2,FALSE)</f>
      </c>
      <c r="E73" t="s">
        <v>306</v>
      </c>
    </row>
    <row r="74" spans="3:6" ht="12.75">
      <c r="C74" s="1" t="s">
        <v>10</v>
      </c>
      <c r="D74">
        <f>VLOOKUP(E74,[0]!TimesB,2,FALSE)</f>
        <v>1.2</v>
      </c>
      <c r="E74" t="s">
        <v>22</v>
      </c>
      <c r="F74" t="s">
        <v>221</v>
      </c>
    </row>
    <row r="75" spans="4:6" ht="12.75">
      <c r="D75">
        <f>VLOOKUP(E75,[0]!TimesB,2,FALSE)</f>
        <v>0.56</v>
      </c>
      <c r="E75" t="s">
        <v>299</v>
      </c>
      <c r="F75" t="s">
        <v>223</v>
      </c>
    </row>
    <row r="76" spans="4:5" ht="12.75">
      <c r="D76">
        <f>VLOOKUP(E76,[0]!TimesB,2,FALSE)</f>
      </c>
      <c r="E76" t="s">
        <v>306</v>
      </c>
    </row>
    <row r="77" spans="3:6" ht="12.75">
      <c r="C77" s="1" t="s">
        <v>10</v>
      </c>
      <c r="D77">
        <f>VLOOKUP(E77,[0]!TimesB,2,FALSE)</f>
        <v>0.4</v>
      </c>
      <c r="E77" t="s">
        <v>21</v>
      </c>
      <c r="F77" t="s">
        <v>217</v>
      </c>
    </row>
    <row r="78" spans="4:5" ht="12.75">
      <c r="D78">
        <f>VLOOKUP(E78,[0]!TimesB,2,FALSE)</f>
      </c>
      <c r="E78" t="s">
        <v>306</v>
      </c>
    </row>
    <row r="79" spans="3:7" ht="12.75">
      <c r="C79" s="1" t="s">
        <v>10</v>
      </c>
      <c r="D79">
        <f>VLOOKUP(E79,[0]!TimesB,2,FALSE)</f>
        <v>1.2</v>
      </c>
      <c r="E79" t="s">
        <v>22</v>
      </c>
      <c r="F79" t="s">
        <v>68</v>
      </c>
      <c r="G79" s="28" t="s">
        <v>220</v>
      </c>
    </row>
    <row r="80" spans="4:6" ht="12.75">
      <c r="D80">
        <f>VLOOKUP(E80,[0]!TimesB,2,FALSE)</f>
        <v>1.1</v>
      </c>
      <c r="E80" t="s">
        <v>23</v>
      </c>
      <c r="F80" t="s">
        <v>27</v>
      </c>
    </row>
    <row r="81" spans="4:7" ht="12.75">
      <c r="D81">
        <f>VLOOKUP(E81,[0]!TimesB,2,FALSE)</f>
        <v>0.2</v>
      </c>
      <c r="E81" t="s">
        <v>54</v>
      </c>
      <c r="F81" t="s">
        <v>53</v>
      </c>
      <c r="G81" s="28" t="s">
        <v>214</v>
      </c>
    </row>
    <row r="82" spans="4:7" ht="12.75">
      <c r="D82">
        <f>VLOOKUP(E82,[0]!TimesB,2,FALSE)</f>
      </c>
      <c r="E82" t="s">
        <v>306</v>
      </c>
      <c r="G82" s="28" t="s">
        <v>215</v>
      </c>
    </row>
    <row r="83" spans="3:7" ht="12.75">
      <c r="C83" s="1" t="s">
        <v>10</v>
      </c>
      <c r="D83">
        <f>VLOOKUP(E83,[0]!TimesB,2,FALSE)</f>
        <v>0.4</v>
      </c>
      <c r="E83" t="s">
        <v>21</v>
      </c>
      <c r="F83" t="s">
        <v>82</v>
      </c>
      <c r="G83" s="28" t="s">
        <v>216</v>
      </c>
    </row>
    <row r="84" spans="4:5" ht="12.75">
      <c r="D84">
        <f>VLOOKUP(E84,[0]!TimesB,2,FALSE)</f>
      </c>
      <c r="E84" t="s">
        <v>306</v>
      </c>
    </row>
    <row r="85" spans="3:6" ht="12.75">
      <c r="C85" s="1" t="s">
        <v>10</v>
      </c>
      <c r="D85">
        <f>VLOOKUP(E85,[0]!TimesB,2,FALSE)</f>
        <v>1.2</v>
      </c>
      <c r="E85" t="s">
        <v>22</v>
      </c>
      <c r="F85" t="s">
        <v>221</v>
      </c>
    </row>
    <row r="86" spans="4:6" ht="12.75">
      <c r="D86">
        <f>VLOOKUP(E86,[0]!TimesB,2,FALSE)</f>
        <v>0.56</v>
      </c>
      <c r="E86" t="s">
        <v>299</v>
      </c>
      <c r="F86" t="s">
        <v>222</v>
      </c>
    </row>
    <row r="87" spans="4:6" ht="12.75">
      <c r="D87">
        <f>VLOOKUP(E87,[0]!TimesB,2,FALSE)</f>
      </c>
      <c r="E87" t="s">
        <v>306</v>
      </c>
      <c r="F87" s="11" t="s">
        <v>364</v>
      </c>
    </row>
    <row r="89" spans="4:6" ht="12.75">
      <c r="D89" s="1">
        <f>SUM(D91:D106)</f>
        <v>12.359999999999996</v>
      </c>
      <c r="E89" t="s">
        <v>306</v>
      </c>
      <c r="F89" s="1" t="s">
        <v>102</v>
      </c>
    </row>
    <row r="90" spans="4:6" ht="12.75">
      <c r="D90">
        <f>VLOOKUP(E90,[0]!TimesB,2,FALSE)</f>
      </c>
      <c r="E90" t="s">
        <v>306</v>
      </c>
      <c r="F90" s="11" t="s">
        <v>363</v>
      </c>
    </row>
    <row r="91" spans="3:6" ht="12.75">
      <c r="C91" s="1" t="s">
        <v>10</v>
      </c>
      <c r="D91" s="6">
        <f>HighlightText</f>
        <v>4.799999999999999</v>
      </c>
      <c r="E91" t="s">
        <v>304</v>
      </c>
      <c r="F91" s="2" t="s">
        <v>183</v>
      </c>
    </row>
    <row r="92" spans="4:6" ht="12.75">
      <c r="D92">
        <f>VLOOKUP(E92,[0]!TimesB,2,FALSE)</f>
      </c>
      <c r="E92" t="s">
        <v>306</v>
      </c>
      <c r="F92" s="7" t="s">
        <v>308</v>
      </c>
    </row>
    <row r="93" spans="3:6" ht="12.75">
      <c r="C93" s="1" t="s">
        <v>10</v>
      </c>
      <c r="D93">
        <f>VLOOKUP(E93,[0]!TimesB,2,FALSE)</f>
        <v>0.4</v>
      </c>
      <c r="E93" t="s">
        <v>21</v>
      </c>
      <c r="F93" t="s">
        <v>82</v>
      </c>
    </row>
    <row r="94" spans="4:5" ht="12.75">
      <c r="D94">
        <f>VLOOKUP(E94,[0]!TimesB,2,FALSE)</f>
      </c>
      <c r="E94" t="s">
        <v>306</v>
      </c>
    </row>
    <row r="95" spans="3:6" ht="12.75">
      <c r="C95" s="1" t="s">
        <v>10</v>
      </c>
      <c r="D95">
        <f>VLOOKUP(E95,[0]!TimesB,2,FALSE)</f>
        <v>1.2</v>
      </c>
      <c r="E95" t="s">
        <v>22</v>
      </c>
      <c r="F95" t="s">
        <v>221</v>
      </c>
    </row>
    <row r="96" spans="4:6" ht="12.75">
      <c r="D96">
        <f>VLOOKUP(E96,[0]!TimesB,2,FALSE)</f>
        <v>0.56</v>
      </c>
      <c r="E96" t="s">
        <v>299</v>
      </c>
      <c r="F96" t="s">
        <v>223</v>
      </c>
    </row>
    <row r="97" spans="4:5" ht="12.75">
      <c r="D97">
        <f>VLOOKUP(E97,[0]!TimesB,2,FALSE)</f>
      </c>
      <c r="E97" t="s">
        <v>306</v>
      </c>
    </row>
    <row r="98" spans="3:6" ht="12.75">
      <c r="C98" s="1" t="s">
        <v>10</v>
      </c>
      <c r="D98">
        <f>VLOOKUP(E98,[0]!TimesB,2,FALSE)</f>
        <v>0.4</v>
      </c>
      <c r="E98" t="s">
        <v>21</v>
      </c>
      <c r="F98" t="s">
        <v>217</v>
      </c>
    </row>
    <row r="99" spans="4:5" ht="12.75">
      <c r="D99">
        <f>VLOOKUP(E99,[0]!TimesB,2,FALSE)</f>
      </c>
      <c r="E99" t="s">
        <v>306</v>
      </c>
    </row>
    <row r="100" spans="3:6" ht="12.75">
      <c r="C100" s="1" t="s">
        <v>10</v>
      </c>
      <c r="D100">
        <f>VLOOKUP(E100,[0]!TimesB,2,FALSE)</f>
        <v>1.2</v>
      </c>
      <c r="E100" t="s">
        <v>22</v>
      </c>
      <c r="F100" t="s">
        <v>68</v>
      </c>
    </row>
    <row r="101" spans="4:6" ht="12.75">
      <c r="D101">
        <f>VLOOKUP(E101,[0]!TimesB,2,FALSE)</f>
        <v>1.1</v>
      </c>
      <c r="E101" t="s">
        <v>23</v>
      </c>
      <c r="F101" t="s">
        <v>27</v>
      </c>
    </row>
    <row r="102" spans="4:6" ht="12.75">
      <c r="D102">
        <f>VLOOKUP(E102,[0]!TimesB,2,FALSE)</f>
        <v>0.2</v>
      </c>
      <c r="E102" t="s">
        <v>54</v>
      </c>
      <c r="F102" t="s">
        <v>226</v>
      </c>
    </row>
    <row r="103" spans="4:5" ht="12.75">
      <c r="D103">
        <f>VLOOKUP(E103,[0]!TimesB,2,FALSE)</f>
      </c>
      <c r="E103" t="s">
        <v>306</v>
      </c>
    </row>
    <row r="104" spans="3:6" ht="12.75">
      <c r="C104" s="1" t="s">
        <v>10</v>
      </c>
      <c r="D104">
        <f>VLOOKUP(E104,[0]!TimesB,2,FALSE)</f>
        <v>1.2</v>
      </c>
      <c r="E104" t="s">
        <v>22</v>
      </c>
      <c r="F104" t="s">
        <v>228</v>
      </c>
    </row>
    <row r="105" spans="4:6" ht="12.75">
      <c r="D105">
        <f>VLOOKUP(E105,[0]!TimesB,2,FALSE)</f>
        <v>1.1</v>
      </c>
      <c r="E105" t="s">
        <v>23</v>
      </c>
      <c r="F105" t="s">
        <v>227</v>
      </c>
    </row>
    <row r="106" spans="4:6" ht="12.75">
      <c r="D106">
        <f>VLOOKUP(E106,[0]!TimesB,2,FALSE)</f>
        <v>0.2</v>
      </c>
      <c r="E106" t="s">
        <v>54</v>
      </c>
      <c r="F106" t="s">
        <v>53</v>
      </c>
    </row>
    <row r="107" ht="12.75">
      <c r="F107" s="11" t="s">
        <v>363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C58"/>
  <sheetViews>
    <sheetView workbookViewId="0" topLeftCell="A1">
      <selection activeCell="E32" sqref="E32"/>
    </sheetView>
  </sheetViews>
  <sheetFormatPr defaultColWidth="9.140625" defaultRowHeight="12.75"/>
  <cols>
    <col min="1" max="1" width="47.421875" style="0" bestFit="1" customWidth="1"/>
    <col min="2" max="2" width="28.7109375" style="0" bestFit="1" customWidth="1"/>
  </cols>
  <sheetData>
    <row r="1" spans="1:3" ht="12.75">
      <c r="A1" s="1" t="s">
        <v>11</v>
      </c>
      <c r="B1" s="1" t="s">
        <v>30</v>
      </c>
      <c r="C1" s="1" t="s">
        <v>3</v>
      </c>
    </row>
    <row r="2" spans="1:3" ht="12.75">
      <c r="A2" t="s">
        <v>12</v>
      </c>
      <c r="B2" t="s">
        <v>31</v>
      </c>
      <c r="C2" t="s">
        <v>8</v>
      </c>
    </row>
    <row r="3" spans="1:2" ht="12.75">
      <c r="A3" t="s">
        <v>13</v>
      </c>
      <c r="B3" t="s">
        <v>32</v>
      </c>
    </row>
    <row r="4" spans="1:2" ht="12.75">
      <c r="A4" t="s">
        <v>17</v>
      </c>
      <c r="B4" t="s">
        <v>35</v>
      </c>
    </row>
    <row r="6" spans="1:2" ht="12.75">
      <c r="A6" s="1" t="s">
        <v>14</v>
      </c>
      <c r="B6" t="s">
        <v>33</v>
      </c>
    </row>
    <row r="7" spans="1:2" ht="12.75">
      <c r="A7" t="s">
        <v>15</v>
      </c>
      <c r="B7" t="s">
        <v>34</v>
      </c>
    </row>
    <row r="8" ht="12.75">
      <c r="A8" t="s">
        <v>16</v>
      </c>
    </row>
    <row r="9" spans="1:2" ht="12.75">
      <c r="A9" t="s">
        <v>18</v>
      </c>
      <c r="B9" t="s">
        <v>36</v>
      </c>
    </row>
    <row r="10" spans="1:2" ht="12.75">
      <c r="A10" t="s">
        <v>19</v>
      </c>
      <c r="B10" t="s">
        <v>37</v>
      </c>
    </row>
    <row r="11" spans="1:2" ht="12.75">
      <c r="A11" t="s">
        <v>20</v>
      </c>
      <c r="B11" t="s">
        <v>38</v>
      </c>
    </row>
    <row r="12" ht="12.75">
      <c r="B12" t="s">
        <v>33</v>
      </c>
    </row>
    <row r="13" ht="12.75">
      <c r="B13" t="s">
        <v>39</v>
      </c>
    </row>
    <row r="16" ht="12.75">
      <c r="A16" t="s">
        <v>158</v>
      </c>
    </row>
    <row r="17" spans="1:2" ht="12.75">
      <c r="A17" t="s">
        <v>159</v>
      </c>
      <c r="B17" t="s">
        <v>310</v>
      </c>
    </row>
    <row r="18" spans="1:2" ht="12.75">
      <c r="A18" t="s">
        <v>160</v>
      </c>
      <c r="B18" t="s">
        <v>311</v>
      </c>
    </row>
    <row r="19" ht="12.75">
      <c r="A19" t="s">
        <v>161</v>
      </c>
    </row>
    <row r="20" spans="1:2" ht="12.75">
      <c r="A20" t="s">
        <v>162</v>
      </c>
      <c r="B20" s="9" t="s">
        <v>312</v>
      </c>
    </row>
    <row r="21" spans="1:2" ht="12.75">
      <c r="A21" t="s">
        <v>163</v>
      </c>
      <c r="B21" s="9"/>
    </row>
    <row r="22" ht="12.75">
      <c r="A22" t="s">
        <v>164</v>
      </c>
    </row>
    <row r="26" ht="12.75">
      <c r="A26" s="1" t="s">
        <v>302</v>
      </c>
    </row>
    <row r="27" ht="12.75">
      <c r="A27" t="s">
        <v>184</v>
      </c>
    </row>
    <row r="28" ht="12.75">
      <c r="A28" t="s">
        <v>185</v>
      </c>
    </row>
    <row r="29" ht="12.75">
      <c r="A29" t="s">
        <v>186</v>
      </c>
    </row>
    <row r="30" ht="12.75">
      <c r="A30" t="s">
        <v>187</v>
      </c>
    </row>
    <row r="32" ht="12.75">
      <c r="A32" t="s">
        <v>188</v>
      </c>
    </row>
    <row r="33" ht="12.75">
      <c r="A33" t="s">
        <v>189</v>
      </c>
    </row>
    <row r="34" ht="12.75">
      <c r="A34" t="s">
        <v>190</v>
      </c>
    </row>
    <row r="35" ht="12.75">
      <c r="A35" t="s">
        <v>191</v>
      </c>
    </row>
    <row r="36" ht="12.75">
      <c r="A36" t="s">
        <v>192</v>
      </c>
    </row>
    <row r="37" ht="12.75">
      <c r="A37" t="s">
        <v>193</v>
      </c>
    </row>
    <row r="39" ht="12.75">
      <c r="A39" t="s">
        <v>194</v>
      </c>
    </row>
    <row r="40" ht="12.75">
      <c r="A40" t="s">
        <v>195</v>
      </c>
    </row>
    <row r="41" ht="12.75">
      <c r="A41" t="s">
        <v>196</v>
      </c>
    </row>
    <row r="47" ht="12.75">
      <c r="A47" t="s">
        <v>251</v>
      </c>
    </row>
    <row r="48" ht="12.75">
      <c r="A48" t="s">
        <v>252</v>
      </c>
    </row>
    <row r="51" ht="12.75">
      <c r="A51" t="s">
        <v>289</v>
      </c>
    </row>
    <row r="54" ht="12.75">
      <c r="A54" t="s">
        <v>292</v>
      </c>
    </row>
    <row r="55" ht="12.75">
      <c r="A55" t="s">
        <v>293</v>
      </c>
    </row>
    <row r="56" ht="12.75">
      <c r="A56" t="s">
        <v>294</v>
      </c>
    </row>
    <row r="57" ht="12.75">
      <c r="A57" t="s">
        <v>295</v>
      </c>
    </row>
    <row r="58" ht="12.75">
      <c r="A58" t="s">
        <v>296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7">
      <selection activeCell="G58" sqref="G58"/>
    </sheetView>
  </sheetViews>
  <sheetFormatPr defaultColWidth="9.140625" defaultRowHeight="12.75"/>
  <cols>
    <col min="1" max="1" width="28.00390625" style="0" customWidth="1"/>
    <col min="2" max="2" width="14.140625" style="0" customWidth="1"/>
    <col min="5" max="5" width="41.140625" style="0" bestFit="1" customWidth="1"/>
  </cols>
  <sheetData>
    <row r="1" ht="12.75">
      <c r="A1" s="1" t="s">
        <v>319</v>
      </c>
    </row>
    <row r="2" ht="12.75">
      <c r="A2" t="s">
        <v>320</v>
      </c>
    </row>
    <row r="3" ht="12.75">
      <c r="A3" t="s">
        <v>53</v>
      </c>
    </row>
    <row r="5" ht="12.75">
      <c r="A5" s="1" t="s">
        <v>321</v>
      </c>
    </row>
    <row r="6" ht="12.75">
      <c r="A6" t="s">
        <v>322</v>
      </c>
    </row>
    <row r="8" ht="12.75">
      <c r="A8" s="1" t="s">
        <v>105</v>
      </c>
    </row>
    <row r="9" ht="12.75">
      <c r="A9" t="s">
        <v>320</v>
      </c>
    </row>
    <row r="10" ht="12.75">
      <c r="A10" t="s">
        <v>53</v>
      </c>
    </row>
    <row r="12" ht="12.75">
      <c r="A12" s="1" t="s">
        <v>324</v>
      </c>
    </row>
    <row r="13" ht="12.75">
      <c r="A13" t="s">
        <v>320</v>
      </c>
    </row>
    <row r="14" ht="12.75">
      <c r="A14" t="s">
        <v>280</v>
      </c>
    </row>
    <row r="15" ht="12.75">
      <c r="A15" t="s">
        <v>323</v>
      </c>
    </row>
    <row r="17" ht="12.75">
      <c r="A17" s="1" t="s">
        <v>325</v>
      </c>
    </row>
    <row r="18" ht="12.75">
      <c r="A18" t="s">
        <v>320</v>
      </c>
    </row>
    <row r="19" ht="12.75">
      <c r="A19" t="s">
        <v>280</v>
      </c>
    </row>
    <row r="20" ht="12.75">
      <c r="A20" t="s">
        <v>323</v>
      </c>
    </row>
    <row r="22" ht="12.75">
      <c r="A22" t="s">
        <v>326</v>
      </c>
    </row>
    <row r="23" ht="12.75">
      <c r="A23" t="s">
        <v>327</v>
      </c>
    </row>
    <row r="24" ht="12.75">
      <c r="A24" t="s">
        <v>328</v>
      </c>
    </row>
    <row r="26" ht="12.75">
      <c r="A26" s="1" t="s">
        <v>289</v>
      </c>
    </row>
    <row r="27" ht="12.75">
      <c r="A27" t="s">
        <v>320</v>
      </c>
    </row>
    <row r="28" ht="12.75">
      <c r="A28" t="s">
        <v>329</v>
      </c>
    </row>
    <row r="29" ht="12.75">
      <c r="A29" t="s">
        <v>320</v>
      </c>
    </row>
    <row r="30" ht="12.75">
      <c r="A30" t="s">
        <v>53</v>
      </c>
    </row>
    <row r="32" ht="12.75">
      <c r="E32" s="1"/>
    </row>
    <row r="33" spans="3:5" ht="12.75">
      <c r="C33" s="1">
        <f>SUM(C34:C38)</f>
        <v>2.5</v>
      </c>
      <c r="D33" t="s">
        <v>306</v>
      </c>
      <c r="E33" s="1" t="s">
        <v>448</v>
      </c>
    </row>
    <row r="34" spans="2:5" ht="12.75">
      <c r="B34" s="1"/>
      <c r="D34" t="s">
        <v>21</v>
      </c>
      <c r="E34" s="13" t="s">
        <v>368</v>
      </c>
    </row>
    <row r="35" spans="3:4" ht="12.75">
      <c r="C35">
        <f>VLOOKUP(D35,[0]!TimesB,2,FALSE)</f>
      </c>
      <c r="D35" t="s">
        <v>306</v>
      </c>
    </row>
    <row r="36" spans="2:5" ht="12.75">
      <c r="B36" s="1"/>
      <c r="C36">
        <f>VLOOKUP(D36,[0]!TimesB,2,FALSE)</f>
        <v>1.2</v>
      </c>
      <c r="D36" t="s">
        <v>22</v>
      </c>
      <c r="E36" t="s">
        <v>61</v>
      </c>
    </row>
    <row r="37" spans="3:5" ht="12.75">
      <c r="C37">
        <f>VLOOKUP(D37,[0]!TimesB,2,FALSE)</f>
        <v>1.1</v>
      </c>
      <c r="D37" t="s">
        <v>23</v>
      </c>
      <c r="E37" t="s">
        <v>62</v>
      </c>
    </row>
    <row r="38" spans="3:5" ht="12.75">
      <c r="C38">
        <f>VLOOKUP(D38,[0]!TimesB,2,FALSE)</f>
        <v>0.2</v>
      </c>
      <c r="D38" t="s">
        <v>54</v>
      </c>
      <c r="E38" t="s">
        <v>53</v>
      </c>
    </row>
    <row r="39" spans="3:5" ht="12.75">
      <c r="C39">
        <f>VLOOKUP(D39,[0]!TimesB,2,FALSE)</f>
      </c>
      <c r="D39" t="s">
        <v>306</v>
      </c>
      <c r="E39" s="13" t="s">
        <v>368</v>
      </c>
    </row>
    <row r="41" spans="3:5" ht="12.75">
      <c r="C41" s="1">
        <f>SUM(C43:C46)</f>
        <v>5</v>
      </c>
      <c r="E41" s="1" t="s">
        <v>253</v>
      </c>
    </row>
    <row r="42" spans="3:5" ht="12.75">
      <c r="C42" s="1"/>
      <c r="E42" s="13" t="s">
        <v>368</v>
      </c>
    </row>
    <row r="43" spans="3:5" ht="12.75">
      <c r="C43" s="10">
        <f>MinimapClickScroll</f>
        <v>2.5</v>
      </c>
      <c r="D43" t="s">
        <v>304</v>
      </c>
      <c r="E43" t="s">
        <v>254</v>
      </c>
    </row>
    <row r="44" spans="4:5" ht="12.75">
      <c r="D44" t="s">
        <v>306</v>
      </c>
      <c r="E44" s="13" t="s">
        <v>368</v>
      </c>
    </row>
    <row r="45" ht="12.75">
      <c r="E45" s="13" t="s">
        <v>368</v>
      </c>
    </row>
    <row r="46" spans="3:5" ht="12.75">
      <c r="C46">
        <f>C49</f>
        <v>2.5</v>
      </c>
      <c r="D46" t="s">
        <v>304</v>
      </c>
      <c r="E46" t="s">
        <v>330</v>
      </c>
    </row>
    <row r="47" ht="12.75">
      <c r="E47" s="13" t="s">
        <v>368</v>
      </c>
    </row>
    <row r="49" spans="3:5" ht="12.75">
      <c r="C49" s="1">
        <f>SUM(C51:C53)</f>
        <v>2.5</v>
      </c>
      <c r="E49" s="1" t="s">
        <v>330</v>
      </c>
    </row>
    <row r="50" spans="3:5" ht="12.75">
      <c r="C50" s="1"/>
      <c r="E50" s="13" t="s">
        <v>368</v>
      </c>
    </row>
    <row r="51" spans="3:5" ht="12.75">
      <c r="C51">
        <f>VLOOKUP(D51,[0]!TimesB,2,FALSE)</f>
        <v>1.2</v>
      </c>
      <c r="D51" t="s">
        <v>22</v>
      </c>
      <c r="E51" t="s">
        <v>256</v>
      </c>
    </row>
    <row r="52" spans="3:5" ht="12.75">
      <c r="C52">
        <f>VLOOKUP(D52,[0]!TimesB,2,FALSE)</f>
        <v>1.1</v>
      </c>
      <c r="D52" t="s">
        <v>23</v>
      </c>
      <c r="E52" t="s">
        <v>255</v>
      </c>
    </row>
    <row r="53" spans="3:5" ht="12.75">
      <c r="C53">
        <f>VLOOKUP(D53,[0]!TimesB,2,FALSE)</f>
        <v>0.2</v>
      </c>
      <c r="D53" t="s">
        <v>54</v>
      </c>
      <c r="E53" t="s">
        <v>53</v>
      </c>
    </row>
    <row r="54" spans="3:5" ht="12.75">
      <c r="C54">
        <f>VLOOKUP(D54,[0]!TimesB,2,FALSE)</f>
      </c>
      <c r="D54" t="s">
        <v>306</v>
      </c>
      <c r="E54" s="13" t="s">
        <v>368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F67"/>
  <sheetViews>
    <sheetView workbookViewId="0" topLeftCell="A1">
      <selection activeCell="F41" sqref="F41"/>
    </sheetView>
  </sheetViews>
  <sheetFormatPr defaultColWidth="9.140625" defaultRowHeight="12.75"/>
  <cols>
    <col min="3" max="3" width="10.28125" style="0" customWidth="1"/>
    <col min="4" max="4" width="32.140625" style="0" bestFit="1" customWidth="1"/>
    <col min="5" max="5" width="30.57421875" style="28" bestFit="1" customWidth="1"/>
    <col min="6" max="6" width="44.57421875" style="0" customWidth="1"/>
    <col min="7" max="7" width="42.28125" style="0" customWidth="1"/>
  </cols>
  <sheetData>
    <row r="1" spans="2:6" ht="12.75">
      <c r="B1" s="1" t="s">
        <v>300</v>
      </c>
      <c r="C1" s="1" t="s">
        <v>301</v>
      </c>
      <c r="D1" s="1" t="s">
        <v>269</v>
      </c>
      <c r="E1" s="27" t="s">
        <v>45</v>
      </c>
      <c r="F1" s="1" t="s">
        <v>3</v>
      </c>
    </row>
    <row r="3" spans="2:4" ht="12.75">
      <c r="B3" s="1">
        <f>SUM(B4:B10)</f>
        <v>2.9000000000000004</v>
      </c>
      <c r="D3" s="1" t="s">
        <v>253</v>
      </c>
    </row>
    <row r="4" spans="1:5" ht="12.75">
      <c r="A4" s="1" t="s">
        <v>10</v>
      </c>
      <c r="B4" s="6">
        <v>0</v>
      </c>
      <c r="C4" t="s">
        <v>304</v>
      </c>
      <c r="D4" t="s">
        <v>254</v>
      </c>
      <c r="E4" s="28" t="s">
        <v>314</v>
      </c>
    </row>
    <row r="5" spans="2:5" ht="12.75">
      <c r="B5">
        <f>VLOOKUP(C5,[0]!TimesB,2,FALSE)</f>
      </c>
      <c r="C5" t="s">
        <v>306</v>
      </c>
      <c r="E5" s="28" t="s">
        <v>316</v>
      </c>
    </row>
    <row r="6" spans="1:4" ht="12.75">
      <c r="A6" s="1" t="s">
        <v>10</v>
      </c>
      <c r="B6">
        <f>VLOOKUP(C6,[0]!TimesB,2,FALSE)</f>
        <v>0.4</v>
      </c>
      <c r="C6" t="s">
        <v>21</v>
      </c>
      <c r="D6" t="s">
        <v>2</v>
      </c>
    </row>
    <row r="7" spans="2:3" ht="12.75">
      <c r="B7">
        <f>VLOOKUP(C7,[0]!TimesB,2,FALSE)</f>
      </c>
      <c r="C7" t="s">
        <v>306</v>
      </c>
    </row>
    <row r="8" spans="1:6" ht="12.75">
      <c r="A8" s="1" t="s">
        <v>10</v>
      </c>
      <c r="B8">
        <f>VLOOKUP(C8,[0]!TimesB,2,FALSE)</f>
        <v>1.2</v>
      </c>
      <c r="C8" t="s">
        <v>22</v>
      </c>
      <c r="D8" t="s">
        <v>256</v>
      </c>
      <c r="F8" t="s">
        <v>267</v>
      </c>
    </row>
    <row r="9" spans="2:6" ht="12.75">
      <c r="B9">
        <f>VLOOKUP(C9,[0]!TimesB,2,FALSE)</f>
        <v>1.1</v>
      </c>
      <c r="C9" t="s">
        <v>23</v>
      </c>
      <c r="D9" t="s">
        <v>255</v>
      </c>
      <c r="F9" t="s">
        <v>268</v>
      </c>
    </row>
    <row r="10" spans="2:4" ht="12.75">
      <c r="B10">
        <f>VLOOKUP(C10,[0]!TimesB,2,FALSE)</f>
        <v>0.2</v>
      </c>
      <c r="C10" t="s">
        <v>54</v>
      </c>
      <c r="D10" t="s">
        <v>53</v>
      </c>
    </row>
    <row r="11" spans="2:4" ht="12.75">
      <c r="B11" s="1">
        <f>SUM(B12:B22)</f>
        <v>7.5600000000000005</v>
      </c>
      <c r="C11" t="s">
        <v>306</v>
      </c>
      <c r="D11" s="1" t="s">
        <v>318</v>
      </c>
    </row>
    <row r="12" spans="1:4" ht="12.75">
      <c r="A12" s="1" t="s">
        <v>10</v>
      </c>
      <c r="B12">
        <f>VLOOKUP(C12,[0]!TimesB,2,FALSE)</f>
        <v>1.2</v>
      </c>
      <c r="C12" t="s">
        <v>22</v>
      </c>
      <c r="D12" t="s">
        <v>247</v>
      </c>
    </row>
    <row r="13" spans="2:4" ht="12.75">
      <c r="B13">
        <f>VLOOKUP(C13,[0]!TimesB,2,FALSE)</f>
        <v>0.1</v>
      </c>
      <c r="C13" t="s">
        <v>25</v>
      </c>
      <c r="D13" t="s">
        <v>257</v>
      </c>
    </row>
    <row r="14" spans="2:3" ht="12.75">
      <c r="B14">
        <f>VLOOKUP(C14,[0]!TimesB,2,FALSE)</f>
      </c>
      <c r="C14" t="s">
        <v>306</v>
      </c>
    </row>
    <row r="15" spans="1:4" ht="12.75">
      <c r="A15" s="1" t="s">
        <v>10</v>
      </c>
      <c r="B15">
        <f>VLOOKUP(C15,[0]!TimesB,2,FALSE)</f>
        <v>1.2</v>
      </c>
      <c r="C15" t="s">
        <v>22</v>
      </c>
      <c r="D15" t="s">
        <v>258</v>
      </c>
    </row>
    <row r="16" spans="2:4" ht="12.75">
      <c r="B16">
        <f>VLOOKUP(C16,[0]!TimesB,2,FALSE)</f>
        <v>1.1</v>
      </c>
      <c r="C16" t="s">
        <v>23</v>
      </c>
      <c r="D16" t="s">
        <v>259</v>
      </c>
    </row>
    <row r="17" spans="2:4" ht="12.75">
      <c r="B17">
        <f>VLOOKUP(C17,[0]!TimesB,2,FALSE)</f>
        <v>0.4</v>
      </c>
      <c r="C17" t="s">
        <v>265</v>
      </c>
      <c r="D17" t="s">
        <v>264</v>
      </c>
    </row>
    <row r="18" spans="2:3" ht="12.75">
      <c r="B18">
        <f>VLOOKUP(C18,[0]!TimesB,2,FALSE)</f>
      </c>
      <c r="C18" t="s">
        <v>306</v>
      </c>
    </row>
    <row r="19" spans="1:4" ht="12.75">
      <c r="A19" s="1" t="s">
        <v>10</v>
      </c>
      <c r="B19">
        <f>VLOOKUP(C19,[0]!TimesB,2,FALSE)</f>
        <v>0.4</v>
      </c>
      <c r="C19" t="s">
        <v>21</v>
      </c>
      <c r="D19" t="s">
        <v>82</v>
      </c>
    </row>
    <row r="20" spans="2:3" ht="12.75">
      <c r="B20">
        <f>VLOOKUP(C20,[0]!TimesB,2,FALSE)</f>
      </c>
      <c r="C20" t="s">
        <v>306</v>
      </c>
    </row>
    <row r="21" spans="1:6" ht="12.75">
      <c r="A21" s="1" t="s">
        <v>10</v>
      </c>
      <c r="B21">
        <f>VLOOKUP(C21,[0]!TimesB,2,FALSE)</f>
        <v>1.2</v>
      </c>
      <c r="C21" t="s">
        <v>22</v>
      </c>
      <c r="D21" t="s">
        <v>260</v>
      </c>
      <c r="F21" t="s">
        <v>262</v>
      </c>
    </row>
    <row r="22" spans="2:6" ht="12.75">
      <c r="B22">
        <f>VLOOKUP(C22,[0]!TimesB,2,FALSE)</f>
        <v>1.9600000000000002</v>
      </c>
      <c r="C22" t="s">
        <v>389</v>
      </c>
      <c r="D22" t="s">
        <v>261</v>
      </c>
      <c r="F22" t="s">
        <v>263</v>
      </c>
    </row>
    <row r="23" spans="2:3" ht="12.75">
      <c r="B23">
        <f>VLOOKUP(C23,[0]!TimesB,2,FALSE)</f>
      </c>
      <c r="C23" t="s">
        <v>306</v>
      </c>
    </row>
    <row r="24" spans="2:4" ht="12.75">
      <c r="B24" s="1">
        <f>SUM(B25:B45)</f>
        <v>12.76</v>
      </c>
      <c r="C24" t="s">
        <v>306</v>
      </c>
      <c r="D24" s="1" t="s">
        <v>271</v>
      </c>
    </row>
    <row r="25" spans="1:5" ht="12.75">
      <c r="A25" s="1" t="s">
        <v>10</v>
      </c>
      <c r="B25">
        <f>VLOOKUP(C25,[0]!TimesB,2,FALSE)</f>
        <v>0.4</v>
      </c>
      <c r="C25" t="s">
        <v>21</v>
      </c>
      <c r="D25" t="s">
        <v>2</v>
      </c>
      <c r="E25" s="28" t="s">
        <v>272</v>
      </c>
    </row>
    <row r="26" spans="2:5" ht="12.75">
      <c r="B26">
        <f>VLOOKUP(C26,[0]!TimesB,2,FALSE)</f>
      </c>
      <c r="C26" t="s">
        <v>306</v>
      </c>
      <c r="E26" s="28" t="s">
        <v>273</v>
      </c>
    </row>
    <row r="27" spans="1:4" ht="12.75">
      <c r="A27" s="1" t="s">
        <v>10</v>
      </c>
      <c r="B27">
        <f>VLOOKUP(C27,[0]!TimesB,2,FALSE)</f>
        <v>1.2</v>
      </c>
      <c r="C27" t="s">
        <v>22</v>
      </c>
      <c r="D27" t="s">
        <v>274</v>
      </c>
    </row>
    <row r="28" spans="2:4" ht="12.75">
      <c r="B28">
        <f>VLOOKUP(C28,[0]!TimesB,2,FALSE)</f>
        <v>1.1</v>
      </c>
      <c r="C28" t="s">
        <v>23</v>
      </c>
      <c r="D28" t="s">
        <v>275</v>
      </c>
    </row>
    <row r="29" spans="2:4" ht="12.75">
      <c r="B29">
        <f>VLOOKUP(C29,[0]!TimesB,2,FALSE)</f>
        <v>0.1</v>
      </c>
      <c r="C29" t="s">
        <v>25</v>
      </c>
      <c r="D29" t="s">
        <v>67</v>
      </c>
    </row>
    <row r="30" spans="2:3" ht="12.75">
      <c r="B30">
        <f>VLOOKUP(C30,[0]!TimesB,2,FALSE)</f>
      </c>
      <c r="C30" t="s">
        <v>306</v>
      </c>
    </row>
    <row r="31" spans="1:4" ht="12.75">
      <c r="A31" s="1" t="s">
        <v>10</v>
      </c>
      <c r="B31">
        <f>VLOOKUP(C31,[0]!TimesB,2,FALSE)</f>
        <v>1.2</v>
      </c>
      <c r="C31" t="s">
        <v>22</v>
      </c>
      <c r="D31" t="s">
        <v>276</v>
      </c>
    </row>
    <row r="32" spans="2:4" ht="12.75">
      <c r="B32">
        <f>VLOOKUP(C32,[0]!TimesB,2,FALSE)</f>
        <v>1.1</v>
      </c>
      <c r="C32" t="s">
        <v>23</v>
      </c>
      <c r="D32" t="s">
        <v>277</v>
      </c>
    </row>
    <row r="33" spans="2:4" ht="12.75">
      <c r="B33">
        <f>VLOOKUP(C33,[0]!TimesB,2,FALSE)</f>
        <v>0.1</v>
      </c>
      <c r="C33" t="s">
        <v>25</v>
      </c>
      <c r="D33" t="s">
        <v>69</v>
      </c>
    </row>
    <row r="34" spans="2:3" ht="12.75">
      <c r="B34">
        <f>VLOOKUP(C34,[0]!TimesB,2,FALSE)</f>
      </c>
      <c r="C34" t="s">
        <v>306</v>
      </c>
    </row>
    <row r="35" spans="1:4" ht="12.75">
      <c r="A35" s="1" t="s">
        <v>10</v>
      </c>
      <c r="B35">
        <f>VLOOKUP(C35,[0]!TimesB,2,FALSE)</f>
        <v>1.2</v>
      </c>
      <c r="C35" t="s">
        <v>22</v>
      </c>
      <c r="D35" t="s">
        <v>247</v>
      </c>
    </row>
    <row r="36" spans="2:4" ht="12.75">
      <c r="B36">
        <f>VLOOKUP(C36,[0]!TimesB,2,FALSE)</f>
        <v>0.1</v>
      </c>
      <c r="C36" t="s">
        <v>25</v>
      </c>
      <c r="D36" t="s">
        <v>257</v>
      </c>
    </row>
    <row r="37" spans="2:3" ht="12.75">
      <c r="B37">
        <f>VLOOKUP(C37,[0]!TimesB,2,FALSE)</f>
      </c>
      <c r="C37" t="s">
        <v>306</v>
      </c>
    </row>
    <row r="38" spans="1:4" ht="12.75">
      <c r="A38" s="1" t="s">
        <v>10</v>
      </c>
      <c r="B38">
        <f>VLOOKUP(C38,[0]!TimesB,2,FALSE)</f>
        <v>1.2</v>
      </c>
      <c r="C38" t="s">
        <v>22</v>
      </c>
      <c r="D38" t="s">
        <v>278</v>
      </c>
    </row>
    <row r="39" spans="2:4" ht="12.75">
      <c r="B39">
        <f>VLOOKUP(C39,[0]!TimesB,2,FALSE)</f>
        <v>1.1</v>
      </c>
      <c r="C39" t="s">
        <v>23</v>
      </c>
      <c r="D39" t="s">
        <v>279</v>
      </c>
    </row>
    <row r="40" spans="2:4" ht="12.75">
      <c r="B40">
        <f>VLOOKUP(C40,[0]!TimesB,2,FALSE)</f>
        <v>0.4</v>
      </c>
      <c r="C40" t="s">
        <v>265</v>
      </c>
      <c r="D40" t="s">
        <v>280</v>
      </c>
    </row>
    <row r="41" spans="2:3" ht="12.75">
      <c r="B41">
        <f>VLOOKUP(C41,[0]!TimesB,2,FALSE)</f>
      </c>
      <c r="C41" t="s">
        <v>306</v>
      </c>
    </row>
    <row r="42" spans="1:4" ht="12.75">
      <c r="A42" s="1" t="s">
        <v>10</v>
      </c>
      <c r="B42">
        <f>VLOOKUP(C42,[0]!TimesB,2,FALSE)</f>
        <v>0.4</v>
      </c>
      <c r="C42" t="s">
        <v>21</v>
      </c>
      <c r="D42" t="s">
        <v>82</v>
      </c>
    </row>
    <row r="43" spans="2:3" ht="12.75">
      <c r="B43">
        <f>VLOOKUP(C43,[0]!TimesB,2,FALSE)</f>
      </c>
      <c r="C43" t="s">
        <v>306</v>
      </c>
    </row>
    <row r="44" spans="1:4" ht="12.75">
      <c r="A44" s="1" t="s">
        <v>10</v>
      </c>
      <c r="B44">
        <f>VLOOKUP(C44,[0]!TimesB,2,FALSE)</f>
        <v>1.2</v>
      </c>
      <c r="C44" t="s">
        <v>22</v>
      </c>
      <c r="D44" t="s">
        <v>281</v>
      </c>
    </row>
    <row r="45" spans="2:4" ht="12.75">
      <c r="B45">
        <f>VLOOKUP(C45,[0]!TimesB,2,FALSE)</f>
        <v>1.9600000000000002</v>
      </c>
      <c r="C45" t="s">
        <v>389</v>
      </c>
      <c r="D45" t="s">
        <v>282</v>
      </c>
    </row>
    <row r="46" spans="2:3" ht="12.75">
      <c r="B46">
        <f>VLOOKUP(C46,[0]!TimesB,2,FALSE)</f>
      </c>
      <c r="C46" t="s">
        <v>306</v>
      </c>
    </row>
    <row r="47" spans="2:4" ht="12.75">
      <c r="B47" s="1">
        <f>SUM(B48:B62)</f>
        <v>10.700000000000001</v>
      </c>
      <c r="C47" t="s">
        <v>306</v>
      </c>
      <c r="D47" s="1" t="s">
        <v>283</v>
      </c>
    </row>
    <row r="48" spans="1:4" ht="12.75">
      <c r="A48" s="1" t="s">
        <v>10</v>
      </c>
      <c r="B48">
        <f>VLOOKUP(C48,[0]!TimesB,2,FALSE)</f>
        <v>0.4</v>
      </c>
      <c r="C48" t="s">
        <v>21</v>
      </c>
      <c r="D48" t="s">
        <v>2</v>
      </c>
    </row>
    <row r="49" spans="2:3" ht="12.75">
      <c r="B49">
        <f>VLOOKUP(C49,[0]!TimesB,2,FALSE)</f>
      </c>
      <c r="C49" t="s">
        <v>306</v>
      </c>
    </row>
    <row r="50" spans="1:4" ht="12.75">
      <c r="A50" s="1" t="s">
        <v>10</v>
      </c>
      <c r="B50">
        <f>VLOOKUP(C50,[0]!TimesB,2,FALSE)</f>
        <v>1.2</v>
      </c>
      <c r="C50" t="s">
        <v>22</v>
      </c>
      <c r="D50" t="s">
        <v>284</v>
      </c>
    </row>
    <row r="51" spans="2:4" ht="12.75">
      <c r="B51">
        <f>VLOOKUP(C51,[0]!TimesB,2,FALSE)</f>
        <v>1.1</v>
      </c>
      <c r="C51" t="s">
        <v>23</v>
      </c>
      <c r="D51" t="s">
        <v>107</v>
      </c>
    </row>
    <row r="52" spans="2:3" ht="12.75">
      <c r="B52">
        <f>VLOOKUP(C52,[0]!TimesB,2,FALSE)</f>
      </c>
      <c r="C52" t="s">
        <v>306</v>
      </c>
    </row>
    <row r="53" spans="1:4" ht="12.75">
      <c r="A53" s="1" t="s">
        <v>10</v>
      </c>
      <c r="B53">
        <f>VLOOKUP(C53,[0]!TimesB,2,FALSE)</f>
        <v>1.2</v>
      </c>
      <c r="C53" t="s">
        <v>22</v>
      </c>
      <c r="D53" t="s">
        <v>247</v>
      </c>
    </row>
    <row r="54" spans="2:4" ht="12.75">
      <c r="B54">
        <f>VLOOKUP(C54,[0]!TimesB,2,FALSE)</f>
        <v>0.1</v>
      </c>
      <c r="C54" t="s">
        <v>25</v>
      </c>
      <c r="D54" t="s">
        <v>257</v>
      </c>
    </row>
    <row r="55" spans="2:3" ht="12.75">
      <c r="B55">
        <f>VLOOKUP(C55,[0]!TimesB,2,FALSE)</f>
      </c>
      <c r="C55" t="s">
        <v>306</v>
      </c>
    </row>
    <row r="56" spans="1:4" ht="12.75">
      <c r="A56" s="1" t="s">
        <v>10</v>
      </c>
      <c r="B56">
        <f>VLOOKUP(C56,[0]!TimesB,2,FALSE)</f>
        <v>1.2</v>
      </c>
      <c r="C56" t="s">
        <v>22</v>
      </c>
      <c r="D56" t="s">
        <v>285</v>
      </c>
    </row>
    <row r="57" spans="2:4" ht="12.75">
      <c r="B57">
        <f>VLOOKUP(C57,[0]!TimesB,2,FALSE)</f>
        <v>1.1</v>
      </c>
      <c r="C57" t="s">
        <v>23</v>
      </c>
      <c r="D57" t="s">
        <v>286</v>
      </c>
    </row>
    <row r="58" spans="2:4" ht="12.75">
      <c r="B58">
        <f>VLOOKUP(C58,[0]!TimesB,2,FALSE)</f>
        <v>0.2</v>
      </c>
      <c r="C58" t="s">
        <v>54</v>
      </c>
      <c r="D58" t="s">
        <v>53</v>
      </c>
    </row>
    <row r="59" spans="2:3" ht="12.75">
      <c r="B59">
        <f>VLOOKUP(C59,[0]!TimesB,2,FALSE)</f>
      </c>
      <c r="C59" t="s">
        <v>306</v>
      </c>
    </row>
    <row r="60" spans="1:5" ht="12.75">
      <c r="A60" s="1" t="s">
        <v>10</v>
      </c>
      <c r="B60" s="6">
        <f>VLOOKUP(C60,[0]!TimesB,2,FALSE)</f>
        <v>1.9600000000000002</v>
      </c>
      <c r="C60" t="s">
        <v>389</v>
      </c>
      <c r="D60" t="s">
        <v>261</v>
      </c>
      <c r="E60" s="28" t="s">
        <v>180</v>
      </c>
    </row>
    <row r="61" spans="2:4" ht="12.75">
      <c r="B61">
        <f>VLOOKUP(C61,[0]!TimesB,2,FALSE)</f>
        <v>0.28</v>
      </c>
      <c r="C61" t="s">
        <v>24</v>
      </c>
      <c r="D61" t="s">
        <v>317</v>
      </c>
    </row>
    <row r="62" spans="1:5" ht="12.75">
      <c r="A62" s="1" t="s">
        <v>10</v>
      </c>
      <c r="B62" s="6">
        <f>VLOOKUP(C62,[0]!TimesB,2,FALSE)</f>
        <v>1.9600000000000002</v>
      </c>
      <c r="C62" t="s">
        <v>389</v>
      </c>
      <c r="D62" t="s">
        <v>287</v>
      </c>
      <c r="E62" s="28" t="s">
        <v>181</v>
      </c>
    </row>
    <row r="64" ht="12.75">
      <c r="D64" s="1" t="s">
        <v>288</v>
      </c>
    </row>
    <row r="66" ht="12.75">
      <c r="D66" s="1" t="s">
        <v>290</v>
      </c>
    </row>
    <row r="67" ht="12.75">
      <c r="D67" s="1" t="s">
        <v>291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B25" sqref="B25"/>
    </sheetView>
  </sheetViews>
  <sheetFormatPr defaultColWidth="9.140625" defaultRowHeight="12.75"/>
  <cols>
    <col min="1" max="1" width="37.140625" style="0" bestFit="1" customWidth="1"/>
    <col min="3" max="3" width="6.28125" style="10" customWidth="1"/>
    <col min="4" max="4" width="35.421875" style="0" bestFit="1" customWidth="1"/>
    <col min="6" max="6" width="4.7109375" style="10" customWidth="1"/>
    <col min="7" max="7" width="37.00390625" style="0" bestFit="1" customWidth="1"/>
  </cols>
  <sheetData>
    <row r="1" spans="1:8" ht="12.75">
      <c r="A1" s="20" t="s">
        <v>362</v>
      </c>
      <c r="B1" s="17"/>
      <c r="D1" s="20" t="s">
        <v>374</v>
      </c>
      <c r="E1" s="17"/>
      <c r="G1" s="20" t="s">
        <v>369</v>
      </c>
      <c r="H1" s="17"/>
    </row>
    <row r="2" spans="1:8" ht="12.75">
      <c r="A2" s="17"/>
      <c r="B2" s="17"/>
      <c r="D2" s="17"/>
      <c r="E2" s="17"/>
      <c r="G2" s="17"/>
      <c r="H2" s="17"/>
    </row>
    <row r="3" spans="1:8" ht="12.75">
      <c r="A3" s="18" t="s">
        <v>368</v>
      </c>
      <c r="B3" s="17"/>
      <c r="D3" s="18" t="s">
        <v>368</v>
      </c>
      <c r="E3" s="17"/>
      <c r="G3" s="18" t="s">
        <v>368</v>
      </c>
      <c r="H3" s="17"/>
    </row>
    <row r="4" spans="1:8" ht="12.75">
      <c r="A4" s="19" t="s">
        <v>0</v>
      </c>
      <c r="B4" s="17">
        <f>ScrollBar</f>
        <v>4.799999999999999</v>
      </c>
      <c r="C4" s="16"/>
      <c r="D4" s="19" t="s">
        <v>253</v>
      </c>
      <c r="E4" s="17">
        <f>NavCreateClass</f>
        <v>5</v>
      </c>
      <c r="G4" s="19" t="s">
        <v>58</v>
      </c>
      <c r="H4" s="24">
        <f>OpenFileTab</f>
        <v>2.5</v>
      </c>
    </row>
    <row r="5" spans="1:8" ht="12.75">
      <c r="A5" s="18" t="s">
        <v>368</v>
      </c>
      <c r="B5" s="17"/>
      <c r="D5" s="18" t="s">
        <v>368</v>
      </c>
      <c r="E5" s="17"/>
      <c r="G5" s="18" t="s">
        <v>368</v>
      </c>
      <c r="H5" s="17"/>
    </row>
    <row r="6" spans="1:8" ht="12.75">
      <c r="A6" s="17"/>
      <c r="B6" s="17"/>
      <c r="D6" s="17"/>
      <c r="E6" s="17"/>
      <c r="G6" s="17"/>
      <c r="H6" s="17"/>
    </row>
    <row r="7" spans="1:8" ht="12.75">
      <c r="A7" s="18" t="s">
        <v>368</v>
      </c>
      <c r="B7" s="17"/>
      <c r="D7" s="18" t="s">
        <v>368</v>
      </c>
      <c r="E7" s="17"/>
      <c r="G7" s="18" t="s">
        <v>368</v>
      </c>
      <c r="H7" s="17"/>
    </row>
    <row r="8" spans="1:8" ht="12.75">
      <c r="A8" s="19" t="s">
        <v>60</v>
      </c>
      <c r="B8" s="17">
        <f>MinimapClickScroll</f>
        <v>2.5</v>
      </c>
      <c r="C8" s="16"/>
      <c r="D8" s="19" t="s">
        <v>330</v>
      </c>
      <c r="E8" s="17">
        <f>DoCreateClass</f>
        <v>2.5</v>
      </c>
      <c r="G8" s="19" t="s">
        <v>115</v>
      </c>
      <c r="H8" s="24">
        <f>MakeSpaceForText</f>
        <v>3.34</v>
      </c>
    </row>
    <row r="9" spans="1:8" ht="12.75">
      <c r="A9" s="18" t="s">
        <v>368</v>
      </c>
      <c r="B9" s="17"/>
      <c r="D9" s="18" t="s">
        <v>368</v>
      </c>
      <c r="E9" s="17"/>
      <c r="G9" s="18" t="s">
        <v>368</v>
      </c>
      <c r="H9" s="17"/>
    </row>
    <row r="10" spans="1:8" ht="12.75">
      <c r="A10" s="17"/>
      <c r="B10" s="17"/>
      <c r="D10" s="17"/>
      <c r="E10" s="17"/>
      <c r="G10" s="17"/>
      <c r="H10" s="17"/>
    </row>
    <row r="11" spans="1:8" ht="12.75">
      <c r="A11" s="18" t="s">
        <v>368</v>
      </c>
      <c r="B11" s="17"/>
      <c r="D11" s="18" t="s">
        <v>368</v>
      </c>
      <c r="E11" s="17"/>
      <c r="G11" s="18" t="s">
        <v>368</v>
      </c>
      <c r="H11" s="17"/>
    </row>
    <row r="12" spans="1:8" ht="12.75">
      <c r="A12" s="19" t="s">
        <v>65</v>
      </c>
      <c r="B12" s="17">
        <f>MinimapDragScroll</f>
        <v>4.799999999999999</v>
      </c>
      <c r="D12" s="19" t="s">
        <v>318</v>
      </c>
      <c r="E12" s="17">
        <f>ZoomEditIdent</f>
        <v>9.059999999999999</v>
      </c>
      <c r="G12" s="19" t="s">
        <v>207</v>
      </c>
      <c r="H12" s="17">
        <f>HighlightText</f>
        <v>4.799999999999999</v>
      </c>
    </row>
    <row r="13" spans="1:8" ht="12.75">
      <c r="A13" s="18" t="s">
        <v>368</v>
      </c>
      <c r="B13" s="17"/>
      <c r="D13" s="23" t="s">
        <v>364</v>
      </c>
      <c r="E13" s="17"/>
      <c r="G13" s="18" t="s">
        <v>368</v>
      </c>
      <c r="H13" s="17"/>
    </row>
    <row r="14" spans="1:8" ht="12.75">
      <c r="A14" s="17"/>
      <c r="B14" s="17"/>
      <c r="D14" s="17"/>
      <c r="E14" s="17"/>
      <c r="G14" s="17"/>
      <c r="H14" s="17"/>
    </row>
    <row r="15" spans="1:8" ht="12.75">
      <c r="A15" s="18" t="s">
        <v>368</v>
      </c>
      <c r="B15" s="17"/>
      <c r="D15" s="18" t="s">
        <v>368</v>
      </c>
      <c r="E15" s="17"/>
      <c r="G15" s="18" t="s">
        <v>368</v>
      </c>
      <c r="H15" s="17"/>
    </row>
    <row r="16" spans="1:8" ht="12.75">
      <c r="A16" s="19" t="s">
        <v>237</v>
      </c>
      <c r="B16" s="17">
        <f>BorderScroll</f>
        <v>4.6</v>
      </c>
      <c r="D16" s="19" t="s">
        <v>333</v>
      </c>
      <c r="E16" s="17">
        <f>DoZoom</f>
        <v>2.8</v>
      </c>
      <c r="G16" s="19" t="s">
        <v>201</v>
      </c>
      <c r="H16" s="17">
        <f>DeleteText</f>
        <v>6.68</v>
      </c>
    </row>
    <row r="17" spans="1:8" ht="12.75">
      <c r="A17" s="18" t="s">
        <v>368</v>
      </c>
      <c r="B17" s="17"/>
      <c r="D17" s="18" t="s">
        <v>368</v>
      </c>
      <c r="E17" s="17"/>
      <c r="G17" s="23" t="s">
        <v>364</v>
      </c>
      <c r="H17" s="17"/>
    </row>
    <row r="18" spans="1:8" ht="12.75">
      <c r="A18" s="17"/>
      <c r="B18" s="17"/>
      <c r="D18" s="17"/>
      <c r="E18" s="17"/>
      <c r="G18" s="17"/>
      <c r="H18" s="17"/>
    </row>
    <row r="19" spans="1:8" ht="12.75">
      <c r="A19" s="23" t="s">
        <v>364</v>
      </c>
      <c r="B19" s="17"/>
      <c r="D19" s="18" t="s">
        <v>368</v>
      </c>
      <c r="E19" s="17"/>
      <c r="G19" s="18" t="s">
        <v>368</v>
      </c>
      <c r="H19" s="17"/>
    </row>
    <row r="20" spans="1:8" ht="12.75">
      <c r="A20" s="19" t="s">
        <v>236</v>
      </c>
      <c r="B20" s="17">
        <f>ArrowKeyScroll</f>
        <v>2.6</v>
      </c>
      <c r="D20" s="19" t="s">
        <v>343</v>
      </c>
      <c r="E20" s="17">
        <f>DoEditFirstIdent</f>
        <v>6.26</v>
      </c>
      <c r="G20" s="19" t="s">
        <v>204</v>
      </c>
      <c r="H20" s="17">
        <f>OverwriteText</f>
        <v>6.3999999999999995</v>
      </c>
    </row>
    <row r="21" spans="1:8" ht="12.75">
      <c r="A21" s="23" t="s">
        <v>364</v>
      </c>
      <c r="B21" s="17"/>
      <c r="D21" s="23" t="s">
        <v>364</v>
      </c>
      <c r="E21" s="17"/>
      <c r="G21" s="23" t="s">
        <v>364</v>
      </c>
      <c r="H21" s="17"/>
    </row>
    <row r="22" spans="1:8" ht="12.75">
      <c r="A22" s="17"/>
      <c r="B22" s="17"/>
      <c r="D22" s="17"/>
      <c r="E22" s="17"/>
      <c r="G22" s="17"/>
      <c r="H22" s="17"/>
    </row>
    <row r="23" spans="1:8" ht="12.75">
      <c r="A23" s="18" t="s">
        <v>368</v>
      </c>
      <c r="B23" s="17"/>
      <c r="D23" s="23" t="s">
        <v>364</v>
      </c>
      <c r="E23" s="17"/>
      <c r="G23" s="18" t="s">
        <v>368</v>
      </c>
      <c r="H23" s="17"/>
    </row>
    <row r="24" spans="1:8" ht="12.75">
      <c r="A24" s="19" t="s">
        <v>242</v>
      </c>
      <c r="B24" s="17">
        <f>ZoomScroll</f>
        <v>5.7</v>
      </c>
      <c r="D24" s="19" t="s">
        <v>338</v>
      </c>
      <c r="E24" s="17">
        <f>EditNextIdent</f>
        <v>4.64</v>
      </c>
      <c r="G24" s="19" t="s">
        <v>365</v>
      </c>
      <c r="H24" s="17">
        <f>MouseText1</f>
        <v>9.599999999999998</v>
      </c>
    </row>
    <row r="25" spans="1:8" ht="12.75">
      <c r="A25" s="18" t="s">
        <v>368</v>
      </c>
      <c r="B25" s="17"/>
      <c r="D25" s="23" t="s">
        <v>364</v>
      </c>
      <c r="E25" s="17"/>
      <c r="G25" s="18" t="s">
        <v>368</v>
      </c>
      <c r="H25" s="17"/>
    </row>
    <row r="26" spans="4:8" ht="12.75">
      <c r="D26" s="17"/>
      <c r="E26" s="17"/>
      <c r="G26" s="17"/>
      <c r="H26" s="17"/>
    </row>
    <row r="27" spans="1:8" ht="12.75">
      <c r="A27" s="20" t="s">
        <v>370</v>
      </c>
      <c r="B27" s="17"/>
      <c r="D27" s="18" t="s">
        <v>368</v>
      </c>
      <c r="E27" s="17"/>
      <c r="G27" s="18" t="s">
        <v>368</v>
      </c>
      <c r="H27" s="17"/>
    </row>
    <row r="28" spans="1:8" ht="12.75">
      <c r="A28" s="17"/>
      <c r="B28" s="17"/>
      <c r="D28" s="19" t="s">
        <v>344</v>
      </c>
      <c r="E28" s="17">
        <f>DoCreateField</f>
        <v>4.799999999999999</v>
      </c>
      <c r="G28" s="19" t="s">
        <v>366</v>
      </c>
      <c r="H28" s="17">
        <f>MouseText2</f>
        <v>12.019999999999998</v>
      </c>
    </row>
    <row r="29" spans="1:8" ht="12.75">
      <c r="A29" s="18" t="s">
        <v>368</v>
      </c>
      <c r="B29" s="17"/>
      <c r="D29" s="18" t="s">
        <v>368</v>
      </c>
      <c r="E29" s="17"/>
      <c r="G29" s="23" t="s">
        <v>364</v>
      </c>
      <c r="H29" s="17"/>
    </row>
    <row r="30" spans="1:8" ht="12.75">
      <c r="A30" s="19" t="s">
        <v>74</v>
      </c>
      <c r="B30" s="17">
        <f>MinimapHint</f>
        <v>4.7</v>
      </c>
      <c r="G30" s="17"/>
      <c r="H30" s="17"/>
    </row>
    <row r="31" spans="1:8" ht="12.75">
      <c r="A31" s="18" t="s">
        <v>368</v>
      </c>
      <c r="B31" s="17"/>
      <c r="D31" s="20" t="s">
        <v>371</v>
      </c>
      <c r="E31" s="17"/>
      <c r="G31" s="18" t="s">
        <v>368</v>
      </c>
      <c r="H31" s="17"/>
    </row>
    <row r="32" spans="1:8" ht="12.75">
      <c r="A32" s="17"/>
      <c r="B32" s="17"/>
      <c r="D32" s="17"/>
      <c r="E32" s="17"/>
      <c r="G32" s="19" t="s">
        <v>367</v>
      </c>
      <c r="H32" s="17">
        <f>MouseText3</f>
        <v>12.359999999999996</v>
      </c>
    </row>
    <row r="33" spans="1:8" ht="12.75">
      <c r="A33" s="18" t="s">
        <v>368</v>
      </c>
      <c r="B33" s="17"/>
      <c r="D33" s="23" t="s">
        <v>364</v>
      </c>
      <c r="E33" s="17"/>
      <c r="G33" s="18" t="s">
        <v>368</v>
      </c>
      <c r="H33" s="17"/>
    </row>
    <row r="34" spans="1:5" ht="12.75">
      <c r="A34" s="19" t="s">
        <v>80</v>
      </c>
      <c r="B34" s="17">
        <f>TextSearch</f>
        <v>14.599999999999996</v>
      </c>
      <c r="D34" s="19" t="s">
        <v>177</v>
      </c>
      <c r="E34" s="17">
        <f>ClassSymbols</f>
        <v>12.92</v>
      </c>
    </row>
    <row r="35" spans="1:5" ht="12.75">
      <c r="A35" s="18" t="s">
        <v>368</v>
      </c>
      <c r="B35" s="17"/>
      <c r="D35" s="23" t="s">
        <v>364</v>
      </c>
      <c r="E35" s="17"/>
    </row>
    <row r="36" spans="1:5" ht="12.75">
      <c r="A36" s="17"/>
      <c r="B36" s="17"/>
      <c r="D36" s="17"/>
      <c r="E36" s="17"/>
    </row>
    <row r="37" spans="1:5" ht="12.75">
      <c r="A37" s="18" t="s">
        <v>368</v>
      </c>
      <c r="B37" s="17"/>
      <c r="D37" s="23" t="s">
        <v>364</v>
      </c>
      <c r="E37" s="17"/>
    </row>
    <row r="38" spans="1:5" ht="12.75">
      <c r="A38" s="19" t="s">
        <v>103</v>
      </c>
      <c r="B38" s="17">
        <f>OpenClassview</f>
        <v>2.5</v>
      </c>
      <c r="D38" s="19" t="s">
        <v>175</v>
      </c>
      <c r="E38" s="17">
        <f>VisSectionSymbols</f>
        <v>3.4400000000000004</v>
      </c>
    </row>
    <row r="39" spans="1:5" ht="12.75">
      <c r="A39" s="18" t="s">
        <v>368</v>
      </c>
      <c r="B39" s="17"/>
      <c r="D39" s="23" t="s">
        <v>364</v>
      </c>
      <c r="E39" s="17"/>
    </row>
    <row r="40" spans="1:5" ht="12.75">
      <c r="A40" s="17"/>
      <c r="B40" s="17"/>
      <c r="D40" s="17"/>
      <c r="E40" s="17"/>
    </row>
    <row r="41" spans="1:5" ht="12.75">
      <c r="A41" s="18" t="s">
        <v>368</v>
      </c>
      <c r="B41" s="17"/>
      <c r="D41" s="23" t="s">
        <v>364</v>
      </c>
      <c r="E41" s="17"/>
    </row>
    <row r="42" spans="1:5" ht="12.75">
      <c r="A42" s="19" t="s">
        <v>99</v>
      </c>
      <c r="B42" s="17">
        <f>SelectFromSummary</f>
        <v>4.8999999999999995</v>
      </c>
      <c r="D42" s="19" t="s">
        <v>176</v>
      </c>
      <c r="E42" s="17">
        <f>FieldSymbols</f>
        <v>9.559999999999999</v>
      </c>
    </row>
    <row r="43" spans="1:5" ht="12.75">
      <c r="A43" s="18" t="s">
        <v>368</v>
      </c>
      <c r="B43" s="17"/>
      <c r="D43" s="23" t="s">
        <v>364</v>
      </c>
      <c r="E43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7"/>
  <sheetViews>
    <sheetView workbookViewId="0" topLeftCell="C13">
      <selection activeCell="H19" sqref="H19"/>
    </sheetView>
  </sheetViews>
  <sheetFormatPr defaultColWidth="9.140625" defaultRowHeight="12.75"/>
  <cols>
    <col min="1" max="1" width="37.57421875" style="0" customWidth="1"/>
    <col min="3" max="3" width="7.28125" style="0" bestFit="1" customWidth="1"/>
    <col min="4" max="4" width="7.28125" style="0" customWidth="1"/>
    <col min="5" max="5" width="9.00390625" style="0" bestFit="1" customWidth="1"/>
    <col min="6" max="6" width="35.421875" style="0" bestFit="1" customWidth="1"/>
    <col min="7" max="7" width="43.421875" style="28" bestFit="1" customWidth="1"/>
    <col min="8" max="8" width="36.57421875" style="26" bestFit="1" customWidth="1"/>
  </cols>
  <sheetData>
    <row r="1" spans="4:8" ht="12.75">
      <c r="D1" s="1" t="s">
        <v>300</v>
      </c>
      <c r="E1" s="1" t="s">
        <v>301</v>
      </c>
      <c r="F1" s="1" t="s">
        <v>114</v>
      </c>
      <c r="G1" s="27" t="s">
        <v>45</v>
      </c>
      <c r="H1" s="25" t="s">
        <v>3</v>
      </c>
    </row>
    <row r="2" spans="1:6" ht="12.75">
      <c r="A2" s="13" t="s">
        <v>368</v>
      </c>
      <c r="D2" s="1">
        <f>SUM(D3:D9)</f>
        <v>4.7</v>
      </c>
      <c r="F2" s="1" t="s">
        <v>74</v>
      </c>
    </row>
    <row r="3" spans="1:6" ht="12.75">
      <c r="A3" s="1" t="s">
        <v>74</v>
      </c>
      <c r="B3">
        <f>MinimapHint</f>
        <v>4.7</v>
      </c>
      <c r="C3" s="1" t="s">
        <v>10</v>
      </c>
      <c r="E3" t="s">
        <v>21</v>
      </c>
      <c r="F3" s="13" t="s">
        <v>368</v>
      </c>
    </row>
    <row r="4" spans="1:5" ht="12.75">
      <c r="A4" s="13" t="s">
        <v>368</v>
      </c>
      <c r="D4">
        <f>VLOOKUP(E4,[0]!TimesB,2,FALSE)</f>
      </c>
      <c r="E4" t="s">
        <v>306</v>
      </c>
    </row>
    <row r="5" spans="3:8" ht="12.75">
      <c r="C5" s="1" t="s">
        <v>10</v>
      </c>
      <c r="D5">
        <f>VLOOKUP(E5,[0]!TimesB,2,FALSE)</f>
        <v>1.2</v>
      </c>
      <c r="E5" t="s">
        <v>22</v>
      </c>
      <c r="F5" t="s">
        <v>75</v>
      </c>
      <c r="G5" s="28" t="s">
        <v>91</v>
      </c>
      <c r="H5" s="26" t="s">
        <v>94</v>
      </c>
    </row>
    <row r="6" spans="1:6" ht="12.75">
      <c r="A6" s="13" t="s">
        <v>368</v>
      </c>
      <c r="D6">
        <f>VLOOKUP(E6,[0]!TimesB,2,FALSE)</f>
        <v>1.1</v>
      </c>
      <c r="E6" t="s">
        <v>23</v>
      </c>
      <c r="F6" t="s">
        <v>76</v>
      </c>
    </row>
    <row r="7" spans="1:8" ht="12.75">
      <c r="A7" s="1" t="s">
        <v>80</v>
      </c>
      <c r="B7">
        <f>TextSearch</f>
        <v>14.599999999999996</v>
      </c>
      <c r="D7">
        <f>VLOOKUP(E7,[0]!TimesB,2,FALSE)</f>
        <v>0</v>
      </c>
      <c r="E7" t="s">
        <v>77</v>
      </c>
      <c r="F7" t="s">
        <v>79</v>
      </c>
      <c r="H7" s="26" t="s">
        <v>97</v>
      </c>
    </row>
    <row r="8" spans="1:8" ht="12.75">
      <c r="A8" s="13" t="s">
        <v>368</v>
      </c>
      <c r="D8">
        <f>VLOOKUP(E8,[0]!TimesB,2,FALSE)</f>
        <v>1.2</v>
      </c>
      <c r="E8" t="s">
        <v>22</v>
      </c>
      <c r="F8" t="s">
        <v>78</v>
      </c>
      <c r="H8" s="26" t="s">
        <v>98</v>
      </c>
    </row>
    <row r="9" spans="3:6" ht="12.75">
      <c r="C9" s="1"/>
      <c r="D9">
        <f>VLOOKUP(E9,[0]!TimesB,2,FALSE)</f>
        <v>1.2</v>
      </c>
      <c r="E9" t="s">
        <v>22</v>
      </c>
      <c r="F9" t="s">
        <v>95</v>
      </c>
    </row>
    <row r="10" spans="1:6" ht="12.75">
      <c r="A10" s="13" t="s">
        <v>368</v>
      </c>
      <c r="D10">
        <f>VLOOKUP(E10,[0]!TimesB,2,FALSE)</f>
      </c>
      <c r="E10" t="s">
        <v>306</v>
      </c>
      <c r="F10" s="13" t="s">
        <v>368</v>
      </c>
    </row>
    <row r="11" spans="1:6" ht="12.75">
      <c r="A11" s="1" t="s">
        <v>103</v>
      </c>
      <c r="B11">
        <f>OpenClassview</f>
        <v>2.5</v>
      </c>
      <c r="D11" s="1">
        <f>SUM(D13:D33)</f>
        <v>14.599999999999996</v>
      </c>
      <c r="E11" t="s">
        <v>306</v>
      </c>
      <c r="F11" s="1" t="s">
        <v>80</v>
      </c>
    </row>
    <row r="12" spans="1:6" ht="12.75">
      <c r="A12" s="13" t="s">
        <v>368</v>
      </c>
      <c r="D12" s="1"/>
      <c r="F12" s="13" t="s">
        <v>368</v>
      </c>
    </row>
    <row r="13" spans="3:6" ht="12.75">
      <c r="C13" s="1" t="s">
        <v>10</v>
      </c>
      <c r="D13">
        <f>OpenFileTab</f>
        <v>2.5</v>
      </c>
      <c r="E13" t="s">
        <v>304</v>
      </c>
      <c r="F13" s="2" t="s">
        <v>58</v>
      </c>
    </row>
    <row r="14" spans="1:6" ht="12.75">
      <c r="A14" s="13" t="s">
        <v>368</v>
      </c>
      <c r="D14">
        <f>VLOOKUP(E14,[0]!TimesB,2,FALSE)</f>
      </c>
      <c r="E14" t="s">
        <v>306</v>
      </c>
      <c r="F14" s="13" t="s">
        <v>368</v>
      </c>
    </row>
    <row r="15" spans="1:6" ht="12.75">
      <c r="A15" s="1" t="s">
        <v>99</v>
      </c>
      <c r="B15">
        <f>SelectFromSummary</f>
        <v>4.8999999999999995</v>
      </c>
      <c r="C15" s="1" t="s">
        <v>10</v>
      </c>
      <c r="D15">
        <f>VLOOKUP(E15,[0]!TimesB,2,FALSE)</f>
        <v>0.4</v>
      </c>
      <c r="E15" s="2" t="s">
        <v>21</v>
      </c>
      <c r="F15" t="s">
        <v>82</v>
      </c>
    </row>
    <row r="16" spans="1:5" ht="12.75">
      <c r="A16" s="13" t="s">
        <v>368</v>
      </c>
      <c r="D16">
        <f>VLOOKUP(E16,[0]!TimesB,2,FALSE)</f>
      </c>
      <c r="E16" t="s">
        <v>306</v>
      </c>
    </row>
    <row r="17" spans="3:7" ht="12.75">
      <c r="C17" s="1" t="s">
        <v>10</v>
      </c>
      <c r="D17">
        <f>VLOOKUP(E17,[0]!TimesB,2,FALSE)</f>
        <v>1.2</v>
      </c>
      <c r="E17" t="s">
        <v>22</v>
      </c>
      <c r="F17" t="s">
        <v>83</v>
      </c>
      <c r="G17" s="28" t="s">
        <v>81</v>
      </c>
    </row>
    <row r="18" spans="4:6" ht="12.75">
      <c r="D18">
        <f>VLOOKUP(E18,[0]!TimesB,2,FALSE)</f>
        <v>0.28</v>
      </c>
      <c r="E18" t="s">
        <v>24</v>
      </c>
      <c r="F18" t="s">
        <v>85</v>
      </c>
    </row>
    <row r="19" spans="4:6" ht="12.75">
      <c r="D19">
        <f>VLOOKUP(E19,[0]!TimesB,2,FALSE)</f>
        <v>0.28</v>
      </c>
      <c r="E19" t="s">
        <v>24</v>
      </c>
      <c r="F19" t="s">
        <v>84</v>
      </c>
    </row>
    <row r="20" spans="4:5" ht="12.75">
      <c r="D20">
        <f>VLOOKUP(E20,[0]!TimesB,2,FALSE)</f>
      </c>
      <c r="E20" t="s">
        <v>306</v>
      </c>
    </row>
    <row r="21" spans="3:7" ht="12.75">
      <c r="C21" s="1" t="s">
        <v>10</v>
      </c>
      <c r="D21">
        <f>VLOOKUP(E21,[0]!TimesB,2,FALSE)</f>
        <v>1.2</v>
      </c>
      <c r="E21" t="s">
        <v>22</v>
      </c>
      <c r="F21" t="s">
        <v>86</v>
      </c>
      <c r="G21" s="28" t="s">
        <v>90</v>
      </c>
    </row>
    <row r="22" spans="4:7" ht="12.75">
      <c r="D22" s="4">
        <f>VLOOKUP(E22,[0]!TimesB,2,FALSE)</f>
        <v>1.9600000000000002</v>
      </c>
      <c r="E22" s="4" t="s">
        <v>389</v>
      </c>
      <c r="F22" s="4" t="s">
        <v>89</v>
      </c>
      <c r="G22" s="28" t="s">
        <v>309</v>
      </c>
    </row>
    <row r="23" spans="4:8" ht="12.75">
      <c r="D23">
        <f>VLOOKUP(E23,[0]!TimesB,2,FALSE)</f>
      </c>
      <c r="E23" t="s">
        <v>306</v>
      </c>
      <c r="H23" s="26" t="s">
        <v>94</v>
      </c>
    </row>
    <row r="24" spans="3:7" ht="12.75">
      <c r="C24" s="1" t="s">
        <v>10</v>
      </c>
      <c r="D24">
        <f>VLOOKUP(E24,[0]!TimesB,2,FALSE)</f>
        <v>1.2</v>
      </c>
      <c r="E24" t="s">
        <v>22</v>
      </c>
      <c r="F24" t="s">
        <v>87</v>
      </c>
      <c r="G24" s="28" t="s">
        <v>91</v>
      </c>
    </row>
    <row r="25" spans="4:6" ht="12.75">
      <c r="D25">
        <f>VLOOKUP(E25,[0]!TimesB,2,FALSE)</f>
        <v>0.28</v>
      </c>
      <c r="E25" t="s">
        <v>24</v>
      </c>
      <c r="F25" t="s">
        <v>88</v>
      </c>
    </row>
    <row r="26" spans="4:6" ht="12.75">
      <c r="D26">
        <f>VLOOKUP(E26,[0]!TimesB,2,FALSE)</f>
        <v>1.2</v>
      </c>
      <c r="E26" t="s">
        <v>22</v>
      </c>
      <c r="F26" t="s">
        <v>96</v>
      </c>
    </row>
    <row r="27" spans="3:6" ht="12.75">
      <c r="C27" s="1"/>
      <c r="D27">
        <f>VLOOKUP(E27,[0]!TimesB,2,FALSE)</f>
        <v>1.2</v>
      </c>
      <c r="E27" t="s">
        <v>22</v>
      </c>
      <c r="F27" t="s">
        <v>95</v>
      </c>
    </row>
    <row r="28" ht="12.75">
      <c r="C28" s="1"/>
    </row>
    <row r="29" spans="3:6" ht="12.75">
      <c r="C29" s="1" t="s">
        <v>10</v>
      </c>
      <c r="D29">
        <f>VLOOKUP(E29,[0]!TimesB,2,FALSE)</f>
        <v>0.4</v>
      </c>
      <c r="E29" s="2" t="s">
        <v>21</v>
      </c>
      <c r="F29" t="s">
        <v>2</v>
      </c>
    </row>
    <row r="30" spans="4:5" ht="12.75">
      <c r="D30">
        <f>VLOOKUP(E30,[0]!TimesB,2,FALSE)</f>
      </c>
      <c r="E30" t="s">
        <v>306</v>
      </c>
    </row>
    <row r="31" spans="3:6" ht="12.75">
      <c r="C31" s="1" t="s">
        <v>10</v>
      </c>
      <c r="D31">
        <f>VLOOKUP(E31,[0]!TimesB,2,FALSE)</f>
        <v>1.2</v>
      </c>
      <c r="E31" t="s">
        <v>22</v>
      </c>
      <c r="F31" t="s">
        <v>92</v>
      </c>
    </row>
    <row r="32" spans="4:6" ht="12.75">
      <c r="D32">
        <f>VLOOKUP(E32,[0]!TimesB,2,FALSE)</f>
        <v>1.1</v>
      </c>
      <c r="E32" t="s">
        <v>23</v>
      </c>
      <c r="F32" t="s">
        <v>93</v>
      </c>
    </row>
    <row r="33" spans="4:6" ht="12.75">
      <c r="D33">
        <f>VLOOKUP(E33,[0]!TimesB,2,FALSE)</f>
        <v>0.2</v>
      </c>
      <c r="E33" t="s">
        <v>54</v>
      </c>
      <c r="F33" t="s">
        <v>53</v>
      </c>
    </row>
    <row r="34" spans="4:6" ht="12.75">
      <c r="D34">
        <f>VLOOKUP(E34,[0]!TimesB,2,FALSE)</f>
      </c>
      <c r="E34" t="s">
        <v>306</v>
      </c>
      <c r="F34" s="13" t="s">
        <v>368</v>
      </c>
    </row>
    <row r="35" spans="4:6" ht="12.75">
      <c r="D35" s="1">
        <f>SUM(D37:D41)</f>
        <v>2.5</v>
      </c>
      <c r="E35" t="s">
        <v>306</v>
      </c>
      <c r="F35" s="1" t="s">
        <v>103</v>
      </c>
    </row>
    <row r="36" ht="12.75">
      <c r="D36" s="1"/>
    </row>
    <row r="37" spans="3:6" ht="12.75">
      <c r="C37" s="1" t="s">
        <v>10</v>
      </c>
      <c r="E37" s="2"/>
      <c r="F37" s="13" t="s">
        <v>368</v>
      </c>
    </row>
    <row r="38" spans="4:5" ht="12.75">
      <c r="D38">
        <f>VLOOKUP(E38,[0]!TimesB,2,FALSE)</f>
      </c>
      <c r="E38" t="s">
        <v>306</v>
      </c>
    </row>
    <row r="39" spans="3:6" ht="12.75">
      <c r="C39" s="1" t="s">
        <v>10</v>
      </c>
      <c r="D39">
        <f>VLOOKUP(E39,[0]!TimesB,2,FALSE)</f>
        <v>1.2</v>
      </c>
      <c r="E39" t="s">
        <v>22</v>
      </c>
      <c r="F39" t="s">
        <v>101</v>
      </c>
    </row>
    <row r="40" spans="4:6" ht="12.75">
      <c r="D40">
        <f>VLOOKUP(E40,[0]!TimesB,2,FALSE)</f>
        <v>1.1</v>
      </c>
      <c r="E40" t="s">
        <v>23</v>
      </c>
      <c r="F40" t="s">
        <v>100</v>
      </c>
    </row>
    <row r="41" spans="4:6" ht="12.75">
      <c r="D41">
        <f>VLOOKUP(E41,[0]!TimesB,2,FALSE)</f>
        <v>0.2</v>
      </c>
      <c r="E41" t="s">
        <v>54</v>
      </c>
      <c r="F41" t="s">
        <v>53</v>
      </c>
    </row>
    <row r="42" spans="4:6" ht="12.75">
      <c r="D42">
        <f>VLOOKUP(E42,[0]!TimesB,2,FALSE)</f>
      </c>
      <c r="E42" t="s">
        <v>306</v>
      </c>
      <c r="F42" s="13" t="s">
        <v>368</v>
      </c>
    </row>
    <row r="43" spans="4:6" ht="12.75">
      <c r="D43" s="1">
        <f>SUM(D45:D56)</f>
        <v>4.8999999999999995</v>
      </c>
      <c r="E43" t="s">
        <v>306</v>
      </c>
      <c r="F43" s="1" t="s">
        <v>99</v>
      </c>
    </row>
    <row r="44" spans="4:6" ht="12.75">
      <c r="D44" s="1"/>
      <c r="F44" s="13" t="s">
        <v>368</v>
      </c>
    </row>
    <row r="45" spans="3:7" ht="12.75">
      <c r="C45" s="1" t="s">
        <v>10</v>
      </c>
      <c r="D45" s="8">
        <v>0</v>
      </c>
      <c r="E45" s="8" t="s">
        <v>304</v>
      </c>
      <c r="F45" s="8" t="s">
        <v>103</v>
      </c>
      <c r="G45" s="28" t="s">
        <v>104</v>
      </c>
    </row>
    <row r="46" spans="4:6" ht="12.75">
      <c r="D46">
        <f>VLOOKUP(E46,[0]!TimesB,2,FALSE)</f>
      </c>
      <c r="E46" t="s">
        <v>306</v>
      </c>
      <c r="F46" s="1" t="s">
        <v>102</v>
      </c>
    </row>
    <row r="47" spans="3:6" ht="12.75">
      <c r="C47" s="1" t="s">
        <v>10</v>
      </c>
      <c r="E47" s="2" t="s">
        <v>21</v>
      </c>
      <c r="F47" s="13" t="s">
        <v>368</v>
      </c>
    </row>
    <row r="48" spans="4:7" ht="12.75">
      <c r="D48">
        <f>VLOOKUP(E48,[0]!TimesB,2,FALSE)</f>
      </c>
      <c r="E48" t="s">
        <v>306</v>
      </c>
      <c r="G48" s="28" t="s">
        <v>315</v>
      </c>
    </row>
    <row r="49" spans="3:7" ht="12.75">
      <c r="C49" s="1" t="s">
        <v>10</v>
      </c>
      <c r="D49" s="4">
        <v>0</v>
      </c>
      <c r="E49" s="4" t="s">
        <v>304</v>
      </c>
      <c r="F49" s="4" t="s">
        <v>105</v>
      </c>
      <c r="G49" s="28" t="s">
        <v>106</v>
      </c>
    </row>
    <row r="50" spans="4:5" ht="12.75">
      <c r="D50">
        <f>VLOOKUP(E50,[0]!TimesB,2,FALSE)</f>
      </c>
      <c r="E50" t="s">
        <v>306</v>
      </c>
    </row>
    <row r="51" spans="3:8" ht="12.75">
      <c r="C51" s="1" t="s">
        <v>10</v>
      </c>
      <c r="D51">
        <f>VLOOKUP(E51,[0]!TimesB,2,FALSE)</f>
        <v>1.2</v>
      </c>
      <c r="E51" t="s">
        <v>22</v>
      </c>
      <c r="F51" t="s">
        <v>109</v>
      </c>
      <c r="G51" s="28" t="s">
        <v>112</v>
      </c>
      <c r="H51" s="26" t="s">
        <v>94</v>
      </c>
    </row>
    <row r="52" spans="4:6" ht="12.75">
      <c r="D52">
        <f>VLOOKUP(E52,[0]!TimesB,2,FALSE)</f>
        <v>1.2</v>
      </c>
      <c r="E52" t="s">
        <v>22</v>
      </c>
      <c r="F52" t="s">
        <v>110</v>
      </c>
    </row>
    <row r="53" spans="4:5" ht="12.75">
      <c r="D53">
        <f>VLOOKUP(E53,[0]!TimesB,2,FALSE)</f>
      </c>
      <c r="E53" t="s">
        <v>306</v>
      </c>
    </row>
    <row r="54" spans="3:6" ht="12.75">
      <c r="C54" s="1" t="s">
        <v>10</v>
      </c>
      <c r="D54">
        <f>VLOOKUP(E54,[0]!TimesB,2,FALSE)</f>
        <v>1.2</v>
      </c>
      <c r="E54" t="s">
        <v>22</v>
      </c>
      <c r="F54" t="s">
        <v>111</v>
      </c>
    </row>
    <row r="55" spans="4:6" ht="12.75">
      <c r="D55">
        <f>VLOOKUP(E55,[0]!TimesB,2,FALSE)</f>
        <v>1.1</v>
      </c>
      <c r="E55" t="s">
        <v>23</v>
      </c>
      <c r="F55" t="s">
        <v>107</v>
      </c>
    </row>
    <row r="56" spans="4:8" ht="12.75">
      <c r="D56">
        <f>VLOOKUP(E56,[0]!TimesB,2,FALSE)</f>
        <v>0.2</v>
      </c>
      <c r="E56" t="s">
        <v>54</v>
      </c>
      <c r="F56" t="s">
        <v>53</v>
      </c>
      <c r="G56" s="28" t="s">
        <v>113</v>
      </c>
      <c r="H56" s="26" t="s">
        <v>108</v>
      </c>
    </row>
    <row r="57" ht="12.75">
      <c r="F57" s="13" t="s">
        <v>368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86"/>
  <sheetViews>
    <sheetView workbookViewId="0" topLeftCell="A28">
      <selection activeCell="F26" sqref="B20:F26"/>
    </sheetView>
  </sheetViews>
  <sheetFormatPr defaultColWidth="9.140625" defaultRowHeight="12.75"/>
  <cols>
    <col min="1" max="1" width="39.140625" style="0" customWidth="1"/>
    <col min="5" max="5" width="9.00390625" style="0" bestFit="1" customWidth="1"/>
    <col min="6" max="6" width="37.00390625" style="0" bestFit="1" customWidth="1"/>
    <col min="7" max="7" width="37.7109375" style="28" bestFit="1" customWidth="1"/>
    <col min="8" max="8" width="39.57421875" style="0" bestFit="1" customWidth="1"/>
  </cols>
  <sheetData>
    <row r="1" spans="4:8" ht="12.75">
      <c r="D1" s="1" t="s">
        <v>300</v>
      </c>
      <c r="E1" s="1" t="s">
        <v>301</v>
      </c>
      <c r="F1" s="1" t="s">
        <v>114</v>
      </c>
      <c r="G1" s="27" t="s">
        <v>45</v>
      </c>
      <c r="H1" s="1" t="s">
        <v>3</v>
      </c>
    </row>
    <row r="2" spans="1:6" ht="12.75">
      <c r="A2" s="13" t="s">
        <v>368</v>
      </c>
      <c r="D2" s="1">
        <f>SUM(D3:D12)</f>
        <v>4.799999999999999</v>
      </c>
      <c r="F2" s="1" t="s">
        <v>0</v>
      </c>
    </row>
    <row r="3" spans="1:8" ht="12.75">
      <c r="A3" s="1" t="s">
        <v>0</v>
      </c>
      <c r="B3">
        <f>ScrollBar</f>
        <v>4.799999999999999</v>
      </c>
      <c r="C3" s="1" t="s">
        <v>10</v>
      </c>
      <c r="E3" t="s">
        <v>21</v>
      </c>
      <c r="F3" s="13" t="s">
        <v>368</v>
      </c>
      <c r="H3" s="1" t="s">
        <v>6</v>
      </c>
    </row>
    <row r="4" spans="1:8" ht="12.75">
      <c r="A4" s="13" t="s">
        <v>368</v>
      </c>
      <c r="D4">
        <f>VLOOKUP(E4,[0]!TimesB,2,FALSE)</f>
      </c>
      <c r="E4" t="s">
        <v>306</v>
      </c>
      <c r="H4" t="s">
        <v>4</v>
      </c>
    </row>
    <row r="5" spans="3:8" ht="12.75">
      <c r="C5" s="1" t="s">
        <v>10</v>
      </c>
      <c r="D5">
        <f>VLOOKUP(E5,[0]!TimesB,2,FALSE)</f>
        <v>1.2</v>
      </c>
      <c r="E5" s="2" t="s">
        <v>22</v>
      </c>
      <c r="F5" t="s">
        <v>26</v>
      </c>
      <c r="G5" s="27" t="s">
        <v>45</v>
      </c>
      <c r="H5" t="s">
        <v>7</v>
      </c>
    </row>
    <row r="6" spans="1:7" ht="12.75">
      <c r="A6" s="13" t="s">
        <v>368</v>
      </c>
      <c r="D6">
        <f>VLOOKUP(E6,[0]!TimesB,2,FALSE)</f>
        <v>1.1</v>
      </c>
      <c r="E6" t="s">
        <v>23</v>
      </c>
      <c r="F6" t="s">
        <v>1</v>
      </c>
      <c r="G6" s="28" t="s">
        <v>59</v>
      </c>
    </row>
    <row r="7" spans="1:8" ht="12.75">
      <c r="A7" s="1" t="s">
        <v>60</v>
      </c>
      <c r="B7">
        <f>MinimapClickScroll</f>
        <v>2.5</v>
      </c>
      <c r="D7">
        <f>VLOOKUP(E7,[0]!TimesB,2,FALSE)</f>
        <v>0.1</v>
      </c>
      <c r="E7" t="s">
        <v>25</v>
      </c>
      <c r="F7" t="s">
        <v>9</v>
      </c>
      <c r="H7" t="s">
        <v>5</v>
      </c>
    </row>
    <row r="8" spans="1:5" ht="12.75">
      <c r="A8" s="13" t="s">
        <v>368</v>
      </c>
      <c r="D8">
        <f>VLOOKUP(E8,[0]!TimesB,2,FALSE)</f>
      </c>
      <c r="E8" t="s">
        <v>306</v>
      </c>
    </row>
    <row r="9" spans="4:8" ht="12.75">
      <c r="D9">
        <f>VLOOKUP(E9,[0]!TimesB,2,FALSE)</f>
      </c>
      <c r="E9" t="s">
        <v>306</v>
      </c>
      <c r="F9" s="3" t="s">
        <v>40</v>
      </c>
      <c r="G9" s="27" t="s">
        <v>45</v>
      </c>
      <c r="H9" s="1"/>
    </row>
    <row r="10" spans="1:8" ht="12.75">
      <c r="A10" s="13" t="s">
        <v>368</v>
      </c>
      <c r="C10" s="1" t="s">
        <v>10</v>
      </c>
      <c r="D10">
        <f>VLOOKUP(E10,[0]!TimesB,2,FALSE)</f>
        <v>1.2</v>
      </c>
      <c r="E10" s="2" t="s">
        <v>22</v>
      </c>
      <c r="F10" s="2" t="s">
        <v>28</v>
      </c>
      <c r="G10" s="28" t="s">
        <v>41</v>
      </c>
      <c r="H10" s="2" t="s">
        <v>72</v>
      </c>
    </row>
    <row r="11" spans="1:8" ht="12.75">
      <c r="A11" s="1" t="s">
        <v>65</v>
      </c>
      <c r="B11">
        <f>MinimapDragScroll</f>
        <v>4.799999999999999</v>
      </c>
      <c r="D11">
        <f>VLOOKUP(E11,[0]!TimesB,2,FALSE)</f>
        <v>1.1</v>
      </c>
      <c r="E11" t="s">
        <v>23</v>
      </c>
      <c r="F11" t="s">
        <v>46</v>
      </c>
      <c r="G11" s="28" t="s">
        <v>43</v>
      </c>
      <c r="H11" s="2"/>
    </row>
    <row r="12" spans="1:8" ht="12.75">
      <c r="A12" s="13" t="s">
        <v>368</v>
      </c>
      <c r="D12">
        <f>VLOOKUP(E12,[0]!TimesB,2,FALSE)</f>
        <v>0.1</v>
      </c>
      <c r="E12" t="s">
        <v>25</v>
      </c>
      <c r="F12" t="s">
        <v>29</v>
      </c>
      <c r="G12" s="28" t="s">
        <v>42</v>
      </c>
      <c r="H12" s="2"/>
    </row>
    <row r="13" spans="4:8" ht="12.75">
      <c r="D13">
        <f>VLOOKUP(E13,[0]!TimesB,2,FALSE)</f>
      </c>
      <c r="E13" t="s">
        <v>306</v>
      </c>
      <c r="H13" s="2"/>
    </row>
    <row r="14" spans="1:8" ht="12.75">
      <c r="A14" s="13" t="s">
        <v>368</v>
      </c>
      <c r="D14">
        <f>VLOOKUP(E14,[0]!TimesB,2,FALSE)</f>
      </c>
      <c r="E14" t="s">
        <v>306</v>
      </c>
      <c r="F14" s="13" t="s">
        <v>368</v>
      </c>
      <c r="G14" s="28" t="s">
        <v>44</v>
      </c>
      <c r="H14" s="2"/>
    </row>
    <row r="15" spans="1:8" ht="12.75">
      <c r="A15" s="1" t="s">
        <v>237</v>
      </c>
      <c r="B15">
        <f>BorderScroll</f>
        <v>4.6</v>
      </c>
      <c r="D15">
        <f>VLOOKUP(E15,[0]!TimesB,2,FALSE)</f>
      </c>
      <c r="E15" t="s">
        <v>306</v>
      </c>
      <c r="G15" s="28" t="s">
        <v>47</v>
      </c>
      <c r="H15" s="2"/>
    </row>
    <row r="16" spans="1:8" ht="12.75">
      <c r="A16" s="13" t="s">
        <v>368</v>
      </c>
      <c r="D16">
        <f>VLOOKUP(E16,[0]!TimesB,2,FALSE)</f>
      </c>
      <c r="E16" t="s">
        <v>306</v>
      </c>
      <c r="G16" s="28" t="s">
        <v>48</v>
      </c>
      <c r="H16" s="2"/>
    </row>
    <row r="17" spans="4:8" ht="12.75">
      <c r="D17">
        <f>VLOOKUP(E17,[0]!TimesB,2,FALSE)</f>
      </c>
      <c r="E17" t="s">
        <v>306</v>
      </c>
      <c r="G17" s="28" t="s">
        <v>49</v>
      </c>
      <c r="H17" s="2"/>
    </row>
    <row r="18" spans="1:8" ht="12.75">
      <c r="A18" s="13" t="s">
        <v>364</v>
      </c>
      <c r="D18">
        <f>VLOOKUP(E18,[0]!TimesB,2,FALSE)</f>
      </c>
      <c r="E18" t="s">
        <v>306</v>
      </c>
      <c r="G18" s="28" t="s">
        <v>50</v>
      </c>
      <c r="H18" s="2"/>
    </row>
    <row r="19" spans="1:5" ht="12.75">
      <c r="A19" s="1" t="s">
        <v>236</v>
      </c>
      <c r="B19">
        <f>ArrowKeyScroll</f>
        <v>2.6</v>
      </c>
      <c r="D19">
        <f>VLOOKUP(E19,[0]!TimesB,2,FALSE)</f>
      </c>
      <c r="E19" t="s">
        <v>306</v>
      </c>
    </row>
    <row r="20" spans="1:6" ht="12.75">
      <c r="A20" s="13" t="s">
        <v>364</v>
      </c>
      <c r="D20" s="1">
        <f>SUM(D21:D25)</f>
        <v>2.5</v>
      </c>
      <c r="E20" t="s">
        <v>306</v>
      </c>
      <c r="F20" s="1" t="s">
        <v>60</v>
      </c>
    </row>
    <row r="21" spans="3:6" ht="12.75">
      <c r="C21" s="1" t="s">
        <v>10</v>
      </c>
      <c r="E21" t="s">
        <v>21</v>
      </c>
      <c r="F21" s="13" t="s">
        <v>368</v>
      </c>
    </row>
    <row r="22" spans="1:5" ht="12.75">
      <c r="A22" s="13" t="s">
        <v>368</v>
      </c>
      <c r="D22">
        <f>VLOOKUP(E22,[0]!TimesB,2,FALSE)</f>
      </c>
      <c r="E22" t="s">
        <v>306</v>
      </c>
    </row>
    <row r="23" spans="1:7" ht="12.75">
      <c r="A23" s="1" t="s">
        <v>242</v>
      </c>
      <c r="B23">
        <f>ZoomScroll</f>
        <v>5.7</v>
      </c>
      <c r="C23" s="1" t="s">
        <v>10</v>
      </c>
      <c r="D23">
        <f>VLOOKUP(E23,[0]!TimesB,2,FALSE)</f>
        <v>1.2</v>
      </c>
      <c r="E23" t="s">
        <v>22</v>
      </c>
      <c r="F23" t="s">
        <v>61</v>
      </c>
      <c r="G23" s="28" t="s">
        <v>59</v>
      </c>
    </row>
    <row r="24" spans="1:7" ht="12.75">
      <c r="A24" s="13" t="s">
        <v>368</v>
      </c>
      <c r="D24">
        <f>VLOOKUP(E24,[0]!TimesB,2,FALSE)</f>
        <v>1.1</v>
      </c>
      <c r="E24" t="s">
        <v>23</v>
      </c>
      <c r="F24" t="s">
        <v>62</v>
      </c>
      <c r="G24" s="28" t="s">
        <v>64</v>
      </c>
    </row>
    <row r="25" spans="4:7" ht="12.75">
      <c r="D25">
        <f>VLOOKUP(E25,[0]!TimesB,2,FALSE)</f>
        <v>0.2</v>
      </c>
      <c r="E25" t="s">
        <v>54</v>
      </c>
      <c r="F25" t="s">
        <v>53</v>
      </c>
      <c r="G25" s="28" t="s">
        <v>63</v>
      </c>
    </row>
    <row r="26" spans="1:6" ht="12.75">
      <c r="A26" s="13" t="s">
        <v>368</v>
      </c>
      <c r="D26">
        <f>VLOOKUP(E26,[0]!TimesB,2,FALSE)</f>
      </c>
      <c r="E26" t="s">
        <v>306</v>
      </c>
      <c r="F26" s="13" t="s">
        <v>368</v>
      </c>
    </row>
    <row r="27" spans="1:6" ht="12.75">
      <c r="A27" s="1" t="s">
        <v>402</v>
      </c>
      <c r="B27">
        <f>ScrollBarMouseWheel</f>
        <v>1.7</v>
      </c>
      <c r="F27" s="13"/>
    </row>
    <row r="28" spans="1:8" ht="12.75">
      <c r="A28" s="13" t="s">
        <v>368</v>
      </c>
      <c r="D28" s="1">
        <f>SUM(D29:D37)</f>
        <v>4.799999999999999</v>
      </c>
      <c r="E28" t="s">
        <v>306</v>
      </c>
      <c r="F28" s="1" t="s">
        <v>65</v>
      </c>
      <c r="H28" s="1" t="s">
        <v>3</v>
      </c>
    </row>
    <row r="29" spans="3:6" ht="12.75">
      <c r="C29" s="1" t="s">
        <v>10</v>
      </c>
      <c r="E29" t="s">
        <v>21</v>
      </c>
      <c r="F29" s="13" t="s">
        <v>368</v>
      </c>
    </row>
    <row r="30" spans="4:5" ht="12.75">
      <c r="D30">
        <f>VLOOKUP(E30,[0]!TimesB,2,FALSE)</f>
      </c>
      <c r="E30" t="s">
        <v>306</v>
      </c>
    </row>
    <row r="31" spans="3:8" ht="12.75">
      <c r="C31" s="1" t="s">
        <v>10</v>
      </c>
      <c r="D31">
        <f>VLOOKUP(E31,[0]!TimesB,2,FALSE)</f>
        <v>1.2</v>
      </c>
      <c r="E31" t="s">
        <v>22</v>
      </c>
      <c r="F31" t="s">
        <v>61</v>
      </c>
      <c r="G31" s="28" t="s">
        <v>70</v>
      </c>
      <c r="H31" s="2" t="s">
        <v>71</v>
      </c>
    </row>
    <row r="32" spans="4:6" ht="12.75">
      <c r="D32">
        <f>VLOOKUP(E32,[0]!TimesB,2,FALSE)</f>
        <v>1.1</v>
      </c>
      <c r="E32" t="s">
        <v>23</v>
      </c>
      <c r="F32" t="s">
        <v>66</v>
      </c>
    </row>
    <row r="33" spans="4:8" ht="12.75">
      <c r="D33">
        <f>VLOOKUP(E33,[0]!TimesB,2,FALSE)</f>
        <v>0.1</v>
      </c>
      <c r="E33" t="s">
        <v>25</v>
      </c>
      <c r="F33" t="s">
        <v>67</v>
      </c>
      <c r="G33" s="28" t="s">
        <v>44</v>
      </c>
      <c r="H33" s="2" t="s">
        <v>73</v>
      </c>
    </row>
    <row r="34" spans="4:7" ht="12.75">
      <c r="D34">
        <f>VLOOKUP(E34,[0]!TimesB,2,FALSE)</f>
      </c>
      <c r="E34" t="s">
        <v>306</v>
      </c>
      <c r="G34" s="28" t="s">
        <v>47</v>
      </c>
    </row>
    <row r="35" spans="3:7" ht="12.75">
      <c r="C35" s="1" t="s">
        <v>10</v>
      </c>
      <c r="D35">
        <f>VLOOKUP(E35,[0]!TimesB,2,FALSE)</f>
        <v>1.2</v>
      </c>
      <c r="E35" t="s">
        <v>22</v>
      </c>
      <c r="F35" t="s">
        <v>68</v>
      </c>
      <c r="G35" s="28" t="s">
        <v>48</v>
      </c>
    </row>
    <row r="36" spans="4:7" ht="12.75">
      <c r="D36">
        <f>VLOOKUP(E36,[0]!TimesB,2,FALSE)</f>
        <v>1.1</v>
      </c>
      <c r="E36" t="s">
        <v>23</v>
      </c>
      <c r="F36" t="s">
        <v>27</v>
      </c>
      <c r="G36" s="28" t="s">
        <v>49</v>
      </c>
    </row>
    <row r="37" spans="4:6" ht="12.75">
      <c r="D37">
        <f>VLOOKUP(E37,[0]!TimesB,2,FALSE)</f>
        <v>0.1</v>
      </c>
      <c r="E37" t="s">
        <v>25</v>
      </c>
      <c r="F37" t="s">
        <v>69</v>
      </c>
    </row>
    <row r="38" spans="4:6" ht="12.75">
      <c r="D38">
        <f>VLOOKUP(E38,[0]!TimesB,2,FALSE)</f>
      </c>
      <c r="E38" t="s">
        <v>306</v>
      </c>
      <c r="F38" s="13" t="s">
        <v>368</v>
      </c>
    </row>
    <row r="39" ht="12.75">
      <c r="F39" s="13"/>
    </row>
    <row r="40" spans="4:6" ht="12.75">
      <c r="D40" s="1">
        <f>SUM(D41:D48)</f>
        <v>4.6</v>
      </c>
      <c r="E40" t="s">
        <v>306</v>
      </c>
      <c r="F40" s="1" t="s">
        <v>237</v>
      </c>
    </row>
    <row r="41" spans="3:6" ht="12.75">
      <c r="C41" s="1" t="s">
        <v>10</v>
      </c>
      <c r="E41" t="s">
        <v>21</v>
      </c>
      <c r="F41" s="13" t="s">
        <v>368</v>
      </c>
    </row>
    <row r="42" spans="4:5" ht="12.75">
      <c r="D42">
        <f>VLOOKUP(E42,[0]!TimesB,2,FALSE)</f>
      </c>
      <c r="E42" t="s">
        <v>306</v>
      </c>
    </row>
    <row r="43" spans="3:6" ht="12.75">
      <c r="C43" s="1" t="s">
        <v>10</v>
      </c>
      <c r="D43">
        <f>VLOOKUP(E43,[0]!TimesB,2,FALSE)</f>
        <v>1.2</v>
      </c>
      <c r="E43" t="s">
        <v>22</v>
      </c>
      <c r="F43" t="s">
        <v>229</v>
      </c>
    </row>
    <row r="44" spans="4:6" ht="12.75">
      <c r="D44">
        <f>VLOOKUP(E44,[0]!TimesB,2,FALSE)</f>
        <v>1.1</v>
      </c>
      <c r="E44" t="s">
        <v>23</v>
      </c>
      <c r="F44" t="s">
        <v>230</v>
      </c>
    </row>
    <row r="45" spans="4:7" ht="12.75">
      <c r="D45">
        <f>VLOOKUP(E45,[0]!TimesB,2,FALSE)</f>
        <v>0</v>
      </c>
      <c r="E45" s="5" t="s">
        <v>77</v>
      </c>
      <c r="F45" t="s">
        <v>231</v>
      </c>
      <c r="G45" s="28" t="s">
        <v>234</v>
      </c>
    </row>
    <row r="46" spans="4:7" ht="12.75">
      <c r="D46">
        <f>VLOOKUP(E46,[0]!TimesB,2,FALSE)</f>
      </c>
      <c r="E46" t="s">
        <v>306</v>
      </c>
      <c r="G46" s="28" t="s">
        <v>235</v>
      </c>
    </row>
    <row r="47" spans="3:6" ht="12.75">
      <c r="C47" s="1" t="s">
        <v>10</v>
      </c>
      <c r="D47">
        <f>VLOOKUP(E47,[0]!TimesB,2,FALSE)</f>
        <v>1.2</v>
      </c>
      <c r="E47" t="s">
        <v>22</v>
      </c>
      <c r="F47" t="s">
        <v>232</v>
      </c>
    </row>
    <row r="48" spans="4:7" ht="12.75">
      <c r="D48">
        <f>VLOOKUP(E48,[0]!TimesB,2,FALSE)</f>
        <v>1.1</v>
      </c>
      <c r="E48" t="s">
        <v>23</v>
      </c>
      <c r="F48" t="s">
        <v>233</v>
      </c>
      <c r="G48" s="28" t="s">
        <v>241</v>
      </c>
    </row>
    <row r="49" spans="4:6" ht="12.75">
      <c r="D49">
        <f>VLOOKUP(E49,[0]!TimesB,2,FALSE)</f>
      </c>
      <c r="E49" t="s">
        <v>306</v>
      </c>
      <c r="F49" s="13" t="s">
        <v>368</v>
      </c>
    </row>
    <row r="50" ht="12.75">
      <c r="F50" s="13"/>
    </row>
    <row r="51" spans="4:6" ht="12.75">
      <c r="D51" s="1">
        <f>SUM(D53:D60)</f>
        <v>2.6</v>
      </c>
      <c r="E51" t="s">
        <v>306</v>
      </c>
      <c r="F51" s="1" t="s">
        <v>236</v>
      </c>
    </row>
    <row r="52" spans="4:6" ht="12.75">
      <c r="D52" s="1"/>
      <c r="F52" s="1"/>
    </row>
    <row r="53" spans="3:6" ht="12.75">
      <c r="C53" s="1" t="s">
        <v>10</v>
      </c>
      <c r="E53" t="s">
        <v>21</v>
      </c>
      <c r="F53" s="13" t="s">
        <v>364</v>
      </c>
    </row>
    <row r="54" spans="4:5" ht="12.75">
      <c r="D54">
        <f>VLOOKUP(E54,[0]!TimesB,2,FALSE)</f>
      </c>
      <c r="E54" t="s">
        <v>306</v>
      </c>
    </row>
    <row r="55" spans="3:6" ht="12.75">
      <c r="C55" s="1" t="s">
        <v>10</v>
      </c>
      <c r="D55">
        <f>VLOOKUP(E55,[0]!TimesB,2,FALSE)</f>
        <v>1.2</v>
      </c>
      <c r="E55" t="s">
        <v>22</v>
      </c>
      <c r="F55" t="s">
        <v>238</v>
      </c>
    </row>
    <row r="56" spans="4:7" ht="12.75">
      <c r="D56">
        <f>VLOOKUP(E56,[0]!TimesB,2,FALSE)</f>
        <v>0.1</v>
      </c>
      <c r="E56" t="s">
        <v>25</v>
      </c>
      <c r="F56" t="s">
        <v>239</v>
      </c>
      <c r="G56" s="28" t="s">
        <v>234</v>
      </c>
    </row>
    <row r="57" spans="4:7" ht="12.75">
      <c r="D57">
        <f>VLOOKUP(E57,[0]!TimesB,2,FALSE)</f>
        <v>0</v>
      </c>
      <c r="E57" s="5" t="s">
        <v>77</v>
      </c>
      <c r="F57" t="s">
        <v>231</v>
      </c>
      <c r="G57" s="28" t="s">
        <v>235</v>
      </c>
    </row>
    <row r="58" spans="4:5" ht="12.75">
      <c r="D58">
        <f>VLOOKUP(E58,[0]!TimesB,2,FALSE)</f>
      </c>
      <c r="E58" t="s">
        <v>306</v>
      </c>
    </row>
    <row r="59" spans="3:7" ht="12.75">
      <c r="C59" s="1" t="s">
        <v>10</v>
      </c>
      <c r="D59">
        <f>VLOOKUP(E59,[0]!TimesB,2,FALSE)</f>
        <v>1.2</v>
      </c>
      <c r="E59" t="s">
        <v>22</v>
      </c>
      <c r="F59" t="s">
        <v>232</v>
      </c>
      <c r="G59" s="28" t="s">
        <v>241</v>
      </c>
    </row>
    <row r="60" spans="4:6" ht="12.75">
      <c r="D60">
        <f>VLOOKUP(E60,[0]!TimesB,2,FALSE)</f>
        <v>0.1</v>
      </c>
      <c r="E60" t="s">
        <v>25</v>
      </c>
      <c r="F60" t="s">
        <v>240</v>
      </c>
    </row>
    <row r="61" spans="4:6" ht="12.75">
      <c r="D61">
        <f>VLOOKUP(E61,[0]!TimesB,2,FALSE)</f>
      </c>
      <c r="E61" t="s">
        <v>306</v>
      </c>
      <c r="F61" s="13" t="s">
        <v>364</v>
      </c>
    </row>
    <row r="62" ht="12.75">
      <c r="F62" s="13"/>
    </row>
    <row r="63" spans="4:6" ht="12.75">
      <c r="D63" s="1">
        <f>SUM(D65:D74)</f>
        <v>5.7</v>
      </c>
      <c r="E63" t="s">
        <v>306</v>
      </c>
      <c r="F63" s="1" t="s">
        <v>242</v>
      </c>
    </row>
    <row r="64" spans="4:6" ht="12.75">
      <c r="D64" s="1"/>
      <c r="F64" s="1"/>
    </row>
    <row r="65" spans="3:8" ht="12.75">
      <c r="C65" s="1" t="s">
        <v>10</v>
      </c>
      <c r="E65" t="s">
        <v>21</v>
      </c>
      <c r="F65" s="13" t="s">
        <v>368</v>
      </c>
      <c r="G65" s="28" t="s">
        <v>249</v>
      </c>
      <c r="H65" t="s">
        <v>248</v>
      </c>
    </row>
    <row r="66" spans="4:7" ht="12.75">
      <c r="D66">
        <f>VLOOKUP(E66,[0]!TimesB,2,FALSE)</f>
      </c>
      <c r="E66" t="s">
        <v>306</v>
      </c>
      <c r="G66" s="28" t="s">
        <v>250</v>
      </c>
    </row>
    <row r="67" spans="3:6" ht="12.75">
      <c r="C67" s="1" t="s">
        <v>10</v>
      </c>
      <c r="D67">
        <f>VLOOKUP(E67,[0]!TimesB,2,FALSE)</f>
        <v>1.2</v>
      </c>
      <c r="E67" t="s">
        <v>22</v>
      </c>
      <c r="F67" t="s">
        <v>243</v>
      </c>
    </row>
    <row r="68" spans="4:7" ht="12.75">
      <c r="D68" s="4">
        <f>VLOOKUP(E68,[0]!TimesB,2,FALSE)</f>
        <v>0.5</v>
      </c>
      <c r="E68" s="4" t="s">
        <v>400</v>
      </c>
      <c r="F68" s="4" t="s">
        <v>244</v>
      </c>
      <c r="G68" s="28" t="s">
        <v>313</v>
      </c>
    </row>
    <row r="69" spans="4:5" ht="12.75">
      <c r="D69">
        <f>VLOOKUP(E69,[0]!TimesB,2,FALSE)</f>
      </c>
      <c r="E69" t="s">
        <v>306</v>
      </c>
    </row>
    <row r="70" spans="3:6" ht="12.75">
      <c r="C70" s="1" t="s">
        <v>10</v>
      </c>
      <c r="D70">
        <f>VLOOKUP(E70,[0]!TimesB,2,FALSE)</f>
        <v>1.2</v>
      </c>
      <c r="E70" t="s">
        <v>22</v>
      </c>
      <c r="F70" t="s">
        <v>68</v>
      </c>
    </row>
    <row r="71" spans="4:6" ht="12.75">
      <c r="D71">
        <f>VLOOKUP(E71,[0]!TimesB,2,FALSE)</f>
        <v>1.1</v>
      </c>
      <c r="E71" t="s">
        <v>23</v>
      </c>
      <c r="F71" t="s">
        <v>27</v>
      </c>
    </row>
    <row r="72" spans="4:5" ht="12.75">
      <c r="D72">
        <f>VLOOKUP(E72,[0]!TimesB,2,FALSE)</f>
      </c>
      <c r="E72" t="s">
        <v>306</v>
      </c>
    </row>
    <row r="73" spans="3:6" ht="12.75">
      <c r="C73" s="1" t="s">
        <v>10</v>
      </c>
      <c r="D73">
        <f>VLOOKUP(E73,[0]!TimesB,2,FALSE)</f>
        <v>1.2</v>
      </c>
      <c r="E73" t="s">
        <v>22</v>
      </c>
      <c r="F73" t="s">
        <v>247</v>
      </c>
    </row>
    <row r="74" spans="4:7" ht="12.75">
      <c r="D74" s="4">
        <f>VLOOKUP(E74,[0]!TimesB,2,FALSE)</f>
        <v>0.5</v>
      </c>
      <c r="E74" s="4" t="s">
        <v>400</v>
      </c>
      <c r="F74" s="4" t="s">
        <v>246</v>
      </c>
      <c r="G74" s="28" t="s">
        <v>313</v>
      </c>
    </row>
    <row r="76" ht="12.75">
      <c r="F76" s="13" t="s">
        <v>368</v>
      </c>
    </row>
    <row r="77" ht="12.75">
      <c r="E77" t="s">
        <v>306</v>
      </c>
    </row>
    <row r="80" spans="4:6" ht="12.75">
      <c r="D80" s="1">
        <f>SUM(D83:D84)</f>
        <v>1.7</v>
      </c>
      <c r="F80" s="1" t="s">
        <v>402</v>
      </c>
    </row>
    <row r="81" ht="12.75">
      <c r="F81" s="13" t="s">
        <v>368</v>
      </c>
    </row>
    <row r="83" spans="4:6" ht="12.75">
      <c r="D83" s="4">
        <f>VLOOKUP(E83,[0]!TimesB,2,FALSE)</f>
        <v>1.2</v>
      </c>
      <c r="E83" t="s">
        <v>22</v>
      </c>
      <c r="F83" t="s">
        <v>26</v>
      </c>
    </row>
    <row r="84" spans="4:6" ht="12.75">
      <c r="D84" s="4">
        <f>VLOOKUP(E84,[0]!TimesB,2,FALSE)</f>
        <v>0.5</v>
      </c>
      <c r="E84" s="4" t="s">
        <v>400</v>
      </c>
      <c r="F84" t="s">
        <v>403</v>
      </c>
    </row>
    <row r="86" ht="12.75">
      <c r="F86" s="13" t="s">
        <v>368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57"/>
  <sheetViews>
    <sheetView workbookViewId="0" topLeftCell="D1">
      <selection activeCell="E51" sqref="E51"/>
    </sheetView>
  </sheetViews>
  <sheetFormatPr defaultColWidth="9.140625" defaultRowHeight="12.75"/>
  <cols>
    <col min="1" max="1" width="37.28125" style="0" customWidth="1"/>
    <col min="5" max="5" width="9.00390625" style="0" bestFit="1" customWidth="1"/>
    <col min="6" max="6" width="37.140625" style="0" bestFit="1" customWidth="1"/>
    <col min="7" max="7" width="40.00390625" style="30" bestFit="1" customWidth="1"/>
    <col min="8" max="8" width="39.7109375" style="0" bestFit="1" customWidth="1"/>
    <col min="9" max="9" width="32.57421875" style="0" bestFit="1" customWidth="1"/>
  </cols>
  <sheetData>
    <row r="1" spans="4:5" ht="12.75">
      <c r="D1" s="1" t="s">
        <v>300</v>
      </c>
      <c r="E1" s="1" t="s">
        <v>301</v>
      </c>
    </row>
    <row r="2" spans="1:8" ht="12.75">
      <c r="A2" s="13" t="s">
        <v>364</v>
      </c>
      <c r="D2" s="1">
        <f>SUM(D3:D16)</f>
        <v>12.92</v>
      </c>
      <c r="F2" s="1" t="s">
        <v>177</v>
      </c>
      <c r="H2" s="1" t="s">
        <v>133</v>
      </c>
    </row>
    <row r="3" spans="1:9" ht="12.75">
      <c r="A3" s="1" t="s">
        <v>177</v>
      </c>
      <c r="B3">
        <f>ClassSymbols</f>
        <v>12.92</v>
      </c>
      <c r="C3" s="1" t="s">
        <v>10</v>
      </c>
      <c r="E3" t="s">
        <v>21</v>
      </c>
      <c r="F3" s="13" t="s">
        <v>364</v>
      </c>
      <c r="G3" s="30" t="s">
        <v>140</v>
      </c>
      <c r="H3" t="s">
        <v>118</v>
      </c>
      <c r="I3" t="s">
        <v>124</v>
      </c>
    </row>
    <row r="4" spans="1:8" ht="12.75">
      <c r="A4" s="13" t="s">
        <v>364</v>
      </c>
      <c r="D4">
        <f>VLOOKUP(E4,[0]!TimesB,2,FALSE)</f>
      </c>
      <c r="E4" t="s">
        <v>306</v>
      </c>
      <c r="G4" s="30" t="s">
        <v>141</v>
      </c>
      <c r="H4" t="s">
        <v>119</v>
      </c>
    </row>
    <row r="5" spans="3:8" ht="12.75">
      <c r="C5" s="1" t="s">
        <v>10</v>
      </c>
      <c r="D5">
        <f>VLOOKUP(E5,[0]!TimesB,2,FALSE)</f>
        <v>1.2</v>
      </c>
      <c r="E5" t="s">
        <v>22</v>
      </c>
      <c r="F5" t="s">
        <v>120</v>
      </c>
      <c r="H5" s="1" t="s">
        <v>102</v>
      </c>
    </row>
    <row r="6" spans="1:9" ht="12.75">
      <c r="A6" s="13" t="s">
        <v>364</v>
      </c>
      <c r="D6">
        <f>VLOOKUP(E6,[0]!TimesB,2,FALSE)</f>
        <v>1.9600000000000002</v>
      </c>
      <c r="E6" t="s">
        <v>389</v>
      </c>
      <c r="F6" t="s">
        <v>121</v>
      </c>
      <c r="G6" s="30" t="s">
        <v>138</v>
      </c>
      <c r="H6" t="s">
        <v>127</v>
      </c>
      <c r="I6" t="s">
        <v>128</v>
      </c>
    </row>
    <row r="7" spans="1:8" ht="12.75">
      <c r="A7" s="1" t="s">
        <v>175</v>
      </c>
      <c r="B7">
        <f>VisSectionSymbols</f>
        <v>3.4400000000000004</v>
      </c>
      <c r="D7">
        <f>VLOOKUP(E7,[0]!TimesB,2,FALSE)</f>
      </c>
      <c r="E7" t="s">
        <v>306</v>
      </c>
      <c r="H7" t="s">
        <v>119</v>
      </c>
    </row>
    <row r="8" spans="1:8" ht="12.75">
      <c r="A8" s="13" t="s">
        <v>364</v>
      </c>
      <c r="C8" s="1" t="s">
        <v>10</v>
      </c>
      <c r="D8">
        <f>VLOOKUP(E8,[0]!TimesB,2,FALSE)</f>
        <v>1.2</v>
      </c>
      <c r="E8" t="s">
        <v>22</v>
      </c>
      <c r="F8" t="s">
        <v>168</v>
      </c>
      <c r="G8" s="30" t="s">
        <v>438</v>
      </c>
      <c r="H8" s="1" t="s">
        <v>102</v>
      </c>
    </row>
    <row r="9" spans="4:9" ht="12.75">
      <c r="D9">
        <f>VLOOKUP(E9,[0]!TimesB,2,FALSE)</f>
        <v>2.5200000000000005</v>
      </c>
      <c r="E9" t="s">
        <v>125</v>
      </c>
      <c r="F9" t="s">
        <v>169</v>
      </c>
      <c r="G9" s="30" t="s">
        <v>439</v>
      </c>
      <c r="H9" t="s">
        <v>126</v>
      </c>
      <c r="I9" t="s">
        <v>129</v>
      </c>
    </row>
    <row r="10" spans="1:7" ht="12.75">
      <c r="A10" s="13" t="s">
        <v>364</v>
      </c>
      <c r="D10">
        <f>VLOOKUP(E10,[0]!TimesB,2,FALSE)</f>
      </c>
      <c r="E10" t="s">
        <v>306</v>
      </c>
      <c r="G10" s="30" t="s">
        <v>266</v>
      </c>
    </row>
    <row r="11" spans="1:5" ht="12.75">
      <c r="A11" s="1" t="s">
        <v>176</v>
      </c>
      <c r="B11">
        <f>FieldSymbols</f>
        <v>9.559999999999999</v>
      </c>
      <c r="C11" s="1" t="s">
        <v>10</v>
      </c>
      <c r="D11">
        <f>VLOOKUP(E11,[0]!TimesB,2,FALSE)</f>
      </c>
      <c r="E11" t="s">
        <v>306</v>
      </c>
    </row>
    <row r="12" spans="1:8" ht="12.75">
      <c r="A12" s="13" t="s">
        <v>364</v>
      </c>
      <c r="D12">
        <f>VLOOKUP(E12,[0]!TimesB,2,FALSE)</f>
        <v>1.2</v>
      </c>
      <c r="E12" t="s">
        <v>22</v>
      </c>
      <c r="F12" t="s">
        <v>120</v>
      </c>
      <c r="G12" s="30" t="s">
        <v>142</v>
      </c>
      <c r="H12" t="s">
        <v>165</v>
      </c>
    </row>
    <row r="13" spans="4:8" ht="12.75">
      <c r="D13">
        <f>VLOOKUP(E13,[0]!TimesB,2,FALSE)</f>
        <v>1.9600000000000002</v>
      </c>
      <c r="E13" t="s">
        <v>389</v>
      </c>
      <c r="F13" t="s">
        <v>121</v>
      </c>
      <c r="G13" s="30" t="s">
        <v>143</v>
      </c>
      <c r="H13" t="s">
        <v>166</v>
      </c>
    </row>
    <row r="14" spans="3:9" ht="12.75">
      <c r="C14" s="1" t="s">
        <v>10</v>
      </c>
      <c r="D14">
        <f>VLOOKUP(E14,[0]!TimesB,2,FALSE)</f>
      </c>
      <c r="E14" t="s">
        <v>306</v>
      </c>
      <c r="G14" s="30" t="s">
        <v>144</v>
      </c>
      <c r="H14" t="s">
        <v>167</v>
      </c>
      <c r="I14" t="s">
        <v>170</v>
      </c>
    </row>
    <row r="15" spans="4:6" ht="12.75">
      <c r="D15">
        <f>VLOOKUP(E15,[0]!TimesB,2,FALSE)</f>
        <v>1.2</v>
      </c>
      <c r="E15" t="s">
        <v>22</v>
      </c>
      <c r="F15" t="s">
        <v>122</v>
      </c>
    </row>
    <row r="16" spans="4:9" ht="12.75">
      <c r="D16">
        <f>VLOOKUP(E16,[0]!TimesB,2,FALSE)</f>
        <v>1.6800000000000002</v>
      </c>
      <c r="E16" t="s">
        <v>440</v>
      </c>
      <c r="F16" t="s">
        <v>437</v>
      </c>
      <c r="I16" t="s">
        <v>139</v>
      </c>
    </row>
    <row r="17" spans="4:8" ht="12.75">
      <c r="D17">
        <f>VLOOKUP(E17,[0]!TimesB,2,FALSE)</f>
      </c>
      <c r="E17" t="s">
        <v>306</v>
      </c>
      <c r="F17" s="3" t="s">
        <v>441</v>
      </c>
      <c r="H17" t="s">
        <v>130</v>
      </c>
    </row>
    <row r="18" ht="12.75">
      <c r="F18" s="13" t="s">
        <v>364</v>
      </c>
    </row>
    <row r="19" spans="4:8" ht="12.75">
      <c r="D19">
        <f>VLOOKUP(E19,[0]!TimesB,2,FALSE)</f>
      </c>
      <c r="E19" t="s">
        <v>306</v>
      </c>
      <c r="H19" t="s">
        <v>131</v>
      </c>
    </row>
    <row r="20" spans="3:6" ht="12.75">
      <c r="C20" s="1" t="s">
        <v>10</v>
      </c>
      <c r="D20" s="1">
        <f>SUM(D21:D25)</f>
        <v>3.4400000000000004</v>
      </c>
      <c r="E20" t="s">
        <v>306</v>
      </c>
      <c r="F20" s="1" t="s">
        <v>175</v>
      </c>
    </row>
    <row r="21" spans="5:9" ht="12.75">
      <c r="E21" t="s">
        <v>21</v>
      </c>
      <c r="F21" s="13" t="s">
        <v>364</v>
      </c>
      <c r="H21" s="1" t="s">
        <v>132</v>
      </c>
      <c r="I21" t="s">
        <v>139</v>
      </c>
    </row>
    <row r="22" spans="3:8" ht="12.75">
      <c r="C22" s="1" t="s">
        <v>10</v>
      </c>
      <c r="D22">
        <f>VLOOKUP(E22,[0]!TimesB,2,FALSE)</f>
      </c>
      <c r="E22" t="s">
        <v>306</v>
      </c>
      <c r="H22" t="s">
        <v>134</v>
      </c>
    </row>
    <row r="23" spans="4:8" ht="12.75">
      <c r="D23">
        <f>VLOOKUP(E23,[0]!TimesB,2,FALSE)</f>
        <v>1.2</v>
      </c>
      <c r="E23" t="s">
        <v>22</v>
      </c>
      <c r="F23" t="s">
        <v>122</v>
      </c>
      <c r="G23" s="30" t="s">
        <v>140</v>
      </c>
      <c r="H23" t="s">
        <v>135</v>
      </c>
    </row>
    <row r="24" spans="4:7" ht="12.75">
      <c r="D24">
        <f>VLOOKUP(E24,[0]!TimesB,2,FALSE)</f>
        <v>1.9600000000000002</v>
      </c>
      <c r="E24" t="s">
        <v>389</v>
      </c>
      <c r="F24" t="s">
        <v>123</v>
      </c>
      <c r="G24" s="30" t="s">
        <v>152</v>
      </c>
    </row>
    <row r="25" spans="4:8" ht="12.75">
      <c r="D25">
        <f>VLOOKUP(E25,[0]!TimesB,2,FALSE)</f>
        <v>0.28</v>
      </c>
      <c r="E25" t="s">
        <v>24</v>
      </c>
      <c r="F25" t="s">
        <v>153</v>
      </c>
      <c r="G25" s="30" t="s">
        <v>155</v>
      </c>
      <c r="H25" s="1" t="s">
        <v>136</v>
      </c>
    </row>
    <row r="26" spans="6:8" ht="12.75">
      <c r="F26" s="13" t="s">
        <v>364</v>
      </c>
      <c r="G26" s="30" t="s">
        <v>157</v>
      </c>
      <c r="H26" t="s">
        <v>137</v>
      </c>
    </row>
    <row r="27" ht="12.75">
      <c r="H27" t="s">
        <v>135</v>
      </c>
    </row>
    <row r="30" spans="8:9" ht="12.75">
      <c r="H30" t="s">
        <v>146</v>
      </c>
      <c r="I30">
        <v>7</v>
      </c>
    </row>
    <row r="31" spans="8:9" ht="12.75">
      <c r="H31" t="s">
        <v>147</v>
      </c>
      <c r="I31">
        <v>9</v>
      </c>
    </row>
    <row r="32" spans="8:9" ht="12.75">
      <c r="H32" t="s">
        <v>148</v>
      </c>
      <c r="I32">
        <v>6</v>
      </c>
    </row>
    <row r="33" spans="8:9" ht="12.75">
      <c r="H33" t="s">
        <v>387</v>
      </c>
      <c r="I33">
        <v>9</v>
      </c>
    </row>
    <row r="34" ht="12.75">
      <c r="I34" s="1" t="s">
        <v>154</v>
      </c>
    </row>
    <row r="35" spans="8:9" ht="12.75">
      <c r="H35" s="1" t="s">
        <v>3</v>
      </c>
      <c r="I35">
        <f>ROUND(AVERAGE(I30:I33),0)</f>
        <v>8</v>
      </c>
    </row>
    <row r="36" ht="12.75">
      <c r="H36" t="s">
        <v>156</v>
      </c>
    </row>
    <row r="37" ht="12.75">
      <c r="H37" t="s">
        <v>149</v>
      </c>
    </row>
    <row r="38" ht="12.75">
      <c r="H38" t="s">
        <v>150</v>
      </c>
    </row>
    <row r="39" ht="12.75">
      <c r="H39" t="s">
        <v>151</v>
      </c>
    </row>
    <row r="41" spans="3:6" ht="12.75">
      <c r="C41" s="1" t="s">
        <v>10</v>
      </c>
      <c r="D41" s="1">
        <f>SUM(D42:D54)</f>
        <v>9.559999999999999</v>
      </c>
      <c r="F41" s="1" t="s">
        <v>176</v>
      </c>
    </row>
    <row r="42" spans="5:6" ht="12.75">
      <c r="E42" t="s">
        <v>21</v>
      </c>
      <c r="F42" s="13" t="s">
        <v>364</v>
      </c>
    </row>
    <row r="43" spans="3:5" ht="12.75">
      <c r="C43" s="1" t="s">
        <v>10</v>
      </c>
      <c r="D43">
        <f>VLOOKUP(E43,[0]!TimesB,2,FALSE)</f>
      </c>
      <c r="E43" t="s">
        <v>306</v>
      </c>
    </row>
    <row r="44" spans="4:8" ht="12.75">
      <c r="D44">
        <f>VLOOKUP(E44,[0]!TimesB,2,FALSE)</f>
        <v>1.2</v>
      </c>
      <c r="E44" t="s">
        <v>22</v>
      </c>
      <c r="F44" t="s">
        <v>120</v>
      </c>
      <c r="G44" s="30" t="s">
        <v>140</v>
      </c>
      <c r="H44" s="1" t="s">
        <v>133</v>
      </c>
    </row>
    <row r="45" spans="4:8" ht="12.75">
      <c r="D45">
        <f>VLOOKUP(E45,[0]!TimesB,2,FALSE)</f>
        <v>1.9600000000000002</v>
      </c>
      <c r="E45" t="s">
        <v>389</v>
      </c>
      <c r="F45" t="s">
        <v>121</v>
      </c>
      <c r="G45" s="30" t="s">
        <v>180</v>
      </c>
      <c r="H45" t="s">
        <v>171</v>
      </c>
    </row>
    <row r="46" spans="3:7" ht="12.75">
      <c r="C46" s="1" t="s">
        <v>10</v>
      </c>
      <c r="D46">
        <f>VLOOKUP(E46,[0]!TimesB,2,FALSE)</f>
      </c>
      <c r="E46" t="s">
        <v>306</v>
      </c>
      <c r="G46" s="30" t="s">
        <v>386</v>
      </c>
    </row>
    <row r="47" spans="4:8" ht="12.75">
      <c r="D47">
        <f>VLOOKUP(E47,[0]!TimesB,2,FALSE)</f>
        <v>1.2</v>
      </c>
      <c r="E47" t="s">
        <v>22</v>
      </c>
      <c r="F47" t="s">
        <v>168</v>
      </c>
      <c r="H47" s="1" t="s">
        <v>136</v>
      </c>
    </row>
    <row r="48" spans="4:8" ht="12.75">
      <c r="D48">
        <f>VLOOKUP(E48,[0]!TimesB,2,FALSE)</f>
        <v>0.56</v>
      </c>
      <c r="E48" t="s">
        <v>299</v>
      </c>
      <c r="F48" t="s">
        <v>178</v>
      </c>
      <c r="H48" t="s">
        <v>172</v>
      </c>
    </row>
    <row r="49" spans="3:5" ht="12.75">
      <c r="C49" s="1" t="s">
        <v>10</v>
      </c>
      <c r="D49">
        <f>VLOOKUP(E49,[0]!TimesB,2,FALSE)</f>
      </c>
      <c r="E49" t="s">
        <v>306</v>
      </c>
    </row>
    <row r="50" spans="4:8" ht="12.75">
      <c r="D50">
        <f>VLOOKUP(E50,[0]!TimesB,2,FALSE)</f>
        <v>1.2</v>
      </c>
      <c r="E50" t="s">
        <v>22</v>
      </c>
      <c r="F50" t="s">
        <v>120</v>
      </c>
      <c r="H50" s="1" t="s">
        <v>173</v>
      </c>
    </row>
    <row r="51" spans="4:8" ht="12.75">
      <c r="D51">
        <f>VLOOKUP(E51,[0]!TimesB,2,FALSE)</f>
        <v>1.9600000000000002</v>
      </c>
      <c r="E51" t="s">
        <v>389</v>
      </c>
      <c r="F51" t="s">
        <v>121</v>
      </c>
      <c r="H51" t="s">
        <v>174</v>
      </c>
    </row>
    <row r="52" spans="3:5" ht="12.75">
      <c r="C52" s="1" t="s">
        <v>10</v>
      </c>
      <c r="D52">
        <f>VLOOKUP(E52,[0]!TimesB,2,FALSE)</f>
      </c>
      <c r="E52" t="s">
        <v>306</v>
      </c>
    </row>
    <row r="53" spans="4:6" ht="12.75">
      <c r="D53">
        <f>VLOOKUP(E53,[0]!TimesB,2,FALSE)</f>
        <v>1.2</v>
      </c>
      <c r="E53" t="s">
        <v>22</v>
      </c>
      <c r="F53" t="s">
        <v>122</v>
      </c>
    </row>
    <row r="54" spans="4:6" ht="12.75">
      <c r="D54">
        <f>VLOOKUP(E54,[0]!TimesB,2,FALSE)</f>
        <v>0.28</v>
      </c>
      <c r="E54" t="s">
        <v>24</v>
      </c>
      <c r="F54" t="s">
        <v>179</v>
      </c>
    </row>
    <row r="55" ht="12.75">
      <c r="F55" s="13" t="s">
        <v>364</v>
      </c>
    </row>
    <row r="57" ht="12.75">
      <c r="F57" s="1" t="s">
        <v>182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8"/>
  <sheetViews>
    <sheetView workbookViewId="0" topLeftCell="A1">
      <selection activeCell="F14" sqref="D1:F14"/>
    </sheetView>
  </sheetViews>
  <sheetFormatPr defaultColWidth="9.140625" defaultRowHeight="12.75"/>
  <cols>
    <col min="1" max="1" width="38.7109375" style="0" customWidth="1"/>
    <col min="2" max="2" width="10.57421875" style="0" customWidth="1"/>
    <col min="3" max="3" width="9.421875" style="0" customWidth="1"/>
    <col min="4" max="4" width="10.7109375" style="0" customWidth="1"/>
    <col min="6" max="6" width="29.7109375" style="0" bestFit="1" customWidth="1"/>
    <col min="7" max="7" width="37.00390625" style="0" bestFit="1" customWidth="1"/>
    <col min="8" max="8" width="36.7109375" style="0" bestFit="1" customWidth="1"/>
  </cols>
  <sheetData>
    <row r="1" spans="4:6" ht="12.75">
      <c r="D1" s="1">
        <f>SUM(D3:D6)</f>
        <v>5</v>
      </c>
      <c r="F1" s="1" t="s">
        <v>253</v>
      </c>
    </row>
    <row r="2" spans="1:6" ht="12.75">
      <c r="A2" s="13" t="s">
        <v>368</v>
      </c>
      <c r="D2" s="1"/>
      <c r="F2" s="13" t="s">
        <v>368</v>
      </c>
    </row>
    <row r="3" spans="1:7" ht="12.75">
      <c r="A3" s="1" t="s">
        <v>253</v>
      </c>
      <c r="B3">
        <f>NavCreateClass</f>
        <v>5</v>
      </c>
      <c r="C3" s="1" t="s">
        <v>10</v>
      </c>
      <c r="D3" s="6">
        <f>MinimapClickScroll</f>
        <v>2.5</v>
      </c>
      <c r="E3" t="s">
        <v>304</v>
      </c>
      <c r="F3" t="s">
        <v>254</v>
      </c>
      <c r="G3" s="30" t="s">
        <v>314</v>
      </c>
    </row>
    <row r="4" spans="1:7" ht="12.75">
      <c r="A4" s="13" t="s">
        <v>368</v>
      </c>
      <c r="E4" t="s">
        <v>306</v>
      </c>
      <c r="F4" s="13" t="s">
        <v>368</v>
      </c>
      <c r="G4" s="30" t="s">
        <v>342</v>
      </c>
    </row>
    <row r="5" ht="12.75">
      <c r="F5" s="13" t="s">
        <v>368</v>
      </c>
    </row>
    <row r="6" spans="1:6" ht="12.75">
      <c r="A6" s="13" t="s">
        <v>368</v>
      </c>
      <c r="C6" s="1" t="s">
        <v>10</v>
      </c>
      <c r="D6">
        <f>D9</f>
        <v>2.5</v>
      </c>
      <c r="E6" t="s">
        <v>304</v>
      </c>
      <c r="F6" t="s">
        <v>330</v>
      </c>
    </row>
    <row r="7" spans="1:6" ht="12.75">
      <c r="A7" s="1" t="s">
        <v>330</v>
      </c>
      <c r="B7">
        <f>DoCreateClass</f>
        <v>2.5</v>
      </c>
      <c r="F7" s="13" t="s">
        <v>368</v>
      </c>
    </row>
    <row r="8" spans="1:8" ht="12.75">
      <c r="A8" s="13" t="s">
        <v>368</v>
      </c>
      <c r="H8" t="s">
        <v>267</v>
      </c>
    </row>
    <row r="9" spans="4:8" ht="12.75">
      <c r="D9" s="1">
        <f>SUM(D11:D13)</f>
        <v>2.5</v>
      </c>
      <c r="F9" s="1" t="s">
        <v>330</v>
      </c>
      <c r="H9" t="s">
        <v>268</v>
      </c>
    </row>
    <row r="10" spans="1:6" ht="12.75">
      <c r="A10" s="13" t="s">
        <v>368</v>
      </c>
      <c r="D10" s="1"/>
      <c r="F10" s="13" t="s">
        <v>368</v>
      </c>
    </row>
    <row r="11" spans="1:6" ht="12.75">
      <c r="A11" s="1" t="s">
        <v>318</v>
      </c>
      <c r="B11">
        <f>ZoomEditIdent</f>
        <v>9.059999999999999</v>
      </c>
      <c r="C11" s="1" t="s">
        <v>10</v>
      </c>
      <c r="D11">
        <f>VLOOKUP(E11,[0]!TimesB,2,FALSE)</f>
        <v>1.2</v>
      </c>
      <c r="E11" t="s">
        <v>22</v>
      </c>
      <c r="F11" t="s">
        <v>256</v>
      </c>
    </row>
    <row r="12" spans="1:6" ht="12.75">
      <c r="A12" s="15" t="s">
        <v>364</v>
      </c>
      <c r="D12">
        <f>VLOOKUP(E12,[0]!TimesB,2,FALSE)</f>
        <v>1.1</v>
      </c>
      <c r="E12" t="s">
        <v>23</v>
      </c>
      <c r="F12" t="s">
        <v>255</v>
      </c>
    </row>
    <row r="13" spans="4:6" ht="12.75">
      <c r="D13">
        <f>VLOOKUP(E13,[0]!TimesB,2,FALSE)</f>
        <v>0.2</v>
      </c>
      <c r="E13" t="s">
        <v>54</v>
      </c>
      <c r="F13" t="s">
        <v>53</v>
      </c>
    </row>
    <row r="14" spans="1:6" ht="12.75">
      <c r="A14" s="13" t="s">
        <v>368</v>
      </c>
      <c r="D14">
        <f>VLOOKUP(E14,[0]!TimesB,2,FALSE)</f>
      </c>
      <c r="E14" t="s">
        <v>306</v>
      </c>
      <c r="F14" s="13" t="s">
        <v>368</v>
      </c>
    </row>
    <row r="15" spans="1:6" ht="12.75">
      <c r="A15" s="1" t="s">
        <v>333</v>
      </c>
      <c r="B15">
        <f>DoZoom</f>
        <v>2.8</v>
      </c>
      <c r="F15" s="13"/>
    </row>
    <row r="16" spans="1:6" ht="12.75">
      <c r="A16" s="13" t="s">
        <v>368</v>
      </c>
      <c r="D16" s="1">
        <f>SUM(D18:D21)</f>
        <v>9.059999999999999</v>
      </c>
      <c r="E16" t="s">
        <v>306</v>
      </c>
      <c r="F16" s="1" t="s">
        <v>318</v>
      </c>
    </row>
    <row r="17" spans="4:6" ht="12.75">
      <c r="D17" s="1"/>
      <c r="F17" s="13" t="s">
        <v>368</v>
      </c>
    </row>
    <row r="18" spans="1:6" ht="12.75">
      <c r="A18" s="13" t="s">
        <v>368</v>
      </c>
      <c r="C18" s="1" t="s">
        <v>10</v>
      </c>
      <c r="D18">
        <f>D24</f>
        <v>2.8</v>
      </c>
      <c r="E18" t="s">
        <v>304</v>
      </c>
      <c r="F18" t="s">
        <v>331</v>
      </c>
    </row>
    <row r="19" spans="1:6" ht="12.75">
      <c r="A19" s="1" t="s">
        <v>343</v>
      </c>
      <c r="B19">
        <f>DoEditFirstIdent</f>
        <v>6.26</v>
      </c>
      <c r="C19" s="1"/>
      <c r="F19" s="13" t="s">
        <v>368</v>
      </c>
    </row>
    <row r="20" spans="1:6" ht="12.75">
      <c r="A20" s="15" t="s">
        <v>364</v>
      </c>
      <c r="C20" s="1"/>
      <c r="F20" s="13" t="s">
        <v>368</v>
      </c>
    </row>
    <row r="21" spans="4:6" ht="12.75">
      <c r="D21">
        <f>D31</f>
        <v>6.26</v>
      </c>
      <c r="E21" t="s">
        <v>304</v>
      </c>
      <c r="F21" t="s">
        <v>332</v>
      </c>
    </row>
    <row r="22" spans="1:6" ht="12.75">
      <c r="A22" s="15" t="s">
        <v>364</v>
      </c>
      <c r="F22" s="15" t="s">
        <v>364</v>
      </c>
    </row>
    <row r="23" spans="1:7" ht="12.75">
      <c r="A23" s="1" t="s">
        <v>338</v>
      </c>
      <c r="B23">
        <f>EditNextIdent</f>
        <v>4.64</v>
      </c>
      <c r="G23" s="17"/>
    </row>
    <row r="24" spans="1:7" ht="12.75">
      <c r="A24" s="15" t="s">
        <v>364</v>
      </c>
      <c r="D24" s="1">
        <f>SUM(D26:D28)</f>
        <v>2.8</v>
      </c>
      <c r="E24" t="s">
        <v>306</v>
      </c>
      <c r="F24" s="1" t="s">
        <v>333</v>
      </c>
      <c r="G24" s="20" t="s">
        <v>372</v>
      </c>
    </row>
    <row r="25" spans="4:7" ht="12.75">
      <c r="D25" s="1"/>
      <c r="F25" s="13" t="s">
        <v>368</v>
      </c>
      <c r="G25" s="17"/>
    </row>
    <row r="26" spans="1:7" ht="12.75">
      <c r="A26" s="13" t="s">
        <v>368</v>
      </c>
      <c r="C26" s="1" t="s">
        <v>10</v>
      </c>
      <c r="D26">
        <f>VLOOKUP(E26,[0]!TimesB,2,FALSE)</f>
        <v>1.2</v>
      </c>
      <c r="E26" t="s">
        <v>22</v>
      </c>
      <c r="F26" t="s">
        <v>334</v>
      </c>
      <c r="G26" s="18" t="s">
        <v>368</v>
      </c>
    </row>
    <row r="27" spans="1:7" ht="12.75">
      <c r="A27" s="1" t="s">
        <v>344</v>
      </c>
      <c r="B27">
        <f>DoCreateField</f>
        <v>4.799999999999999</v>
      </c>
      <c r="D27">
        <f>VLOOKUP(E27,[0]!TimesB,2,FALSE)</f>
        <v>1.1</v>
      </c>
      <c r="E27" t="s">
        <v>23</v>
      </c>
      <c r="F27" t="s">
        <v>76</v>
      </c>
      <c r="G27" s="19" t="s">
        <v>60</v>
      </c>
    </row>
    <row r="28" spans="1:7" ht="12.75">
      <c r="A28" s="13" t="s">
        <v>368</v>
      </c>
      <c r="D28">
        <f>VLOOKUP(E28,[0]!TimesB,2,FALSE)</f>
        <v>0.5</v>
      </c>
      <c r="E28" t="s">
        <v>400</v>
      </c>
      <c r="F28" t="s">
        <v>335</v>
      </c>
      <c r="G28" s="18" t="s">
        <v>368</v>
      </c>
    </row>
    <row r="29" spans="6:7" ht="12.75">
      <c r="F29" s="13" t="s">
        <v>368</v>
      </c>
      <c r="G29" s="17"/>
    </row>
    <row r="30" spans="1:7" ht="12.75">
      <c r="A30" s="15" t="s">
        <v>364</v>
      </c>
      <c r="G30" s="17"/>
    </row>
    <row r="31" spans="1:7" ht="12.75">
      <c r="A31" s="1" t="s">
        <v>424</v>
      </c>
      <c r="B31">
        <f>EditNextField</f>
        <v>4.92</v>
      </c>
      <c r="D31" s="1">
        <f>SUM(D33:D40)</f>
        <v>6.26</v>
      </c>
      <c r="F31" s="1" t="s">
        <v>343</v>
      </c>
      <c r="G31" s="17"/>
    </row>
    <row r="32" spans="1:7" ht="12.75">
      <c r="A32" s="15" t="s">
        <v>364</v>
      </c>
      <c r="D32" s="1"/>
      <c r="F32" s="13" t="s">
        <v>368</v>
      </c>
      <c r="G32" s="10"/>
    </row>
    <row r="33" spans="3:7" ht="12.75">
      <c r="C33" s="1" t="s">
        <v>10</v>
      </c>
      <c r="D33">
        <f>VLOOKUP(E33,[0]!TimesB,2,FALSE)</f>
        <v>1.2</v>
      </c>
      <c r="E33" t="s">
        <v>22</v>
      </c>
      <c r="F33" t="s">
        <v>336</v>
      </c>
      <c r="G33" s="10"/>
    </row>
    <row r="34" spans="4:7" ht="12.75">
      <c r="D34">
        <f>VLOOKUP(E34,[0]!TimesB,2,FALSE)</f>
        <v>1.1</v>
      </c>
      <c r="E34" t="s">
        <v>23</v>
      </c>
      <c r="F34" t="s">
        <v>337</v>
      </c>
      <c r="G34" s="10"/>
    </row>
    <row r="35" spans="4:7" ht="12.75">
      <c r="D35">
        <f>VLOOKUP(E35,[0]!TimesB,2,FALSE)</f>
        <v>0.4</v>
      </c>
      <c r="E35" t="s">
        <v>265</v>
      </c>
      <c r="F35" t="s">
        <v>264</v>
      </c>
      <c r="G35" s="10"/>
    </row>
    <row r="36" ht="12.75">
      <c r="G36" s="10"/>
    </row>
    <row r="37" spans="3:7" ht="12.75">
      <c r="C37" s="1" t="s">
        <v>10</v>
      </c>
      <c r="D37">
        <f>VLOOKUP(E37,[0]!TimesB,2,FALSE)</f>
        <v>0.4</v>
      </c>
      <c r="E37" t="s">
        <v>21</v>
      </c>
      <c r="F37" t="s">
        <v>82</v>
      </c>
      <c r="G37" s="10"/>
    </row>
    <row r="38" spans="4:7" ht="12.75">
      <c r="D38">
        <f>VLOOKUP(E38,[0]!TimesB,2,FALSE)</f>
      </c>
      <c r="E38" t="s">
        <v>306</v>
      </c>
      <c r="G38" s="10"/>
    </row>
    <row r="39" spans="3:7" ht="12.75">
      <c r="C39" s="1" t="s">
        <v>10</v>
      </c>
      <c r="D39">
        <f>VLOOKUP(E39,[0]!TimesB,2,FALSE)</f>
        <v>1.2</v>
      </c>
      <c r="E39" t="s">
        <v>22</v>
      </c>
      <c r="F39" t="s">
        <v>260</v>
      </c>
      <c r="G39" s="10"/>
    </row>
    <row r="40" spans="4:7" ht="12.75">
      <c r="D40">
        <f>VLOOKUP(E40,[0]!TimesB,2,FALSE)</f>
        <v>1.9600000000000002</v>
      </c>
      <c r="E40" t="s">
        <v>389</v>
      </c>
      <c r="F40" t="s">
        <v>261</v>
      </c>
      <c r="G40" s="10"/>
    </row>
    <row r="41" spans="6:7" ht="12.75">
      <c r="F41" s="15" t="s">
        <v>364</v>
      </c>
      <c r="G41" s="10"/>
    </row>
    <row r="42" ht="12.75">
      <c r="G42" s="10"/>
    </row>
    <row r="43" spans="4:7" ht="12.75">
      <c r="D43" s="1">
        <f>SUM(D45:D49)</f>
        <v>4.64</v>
      </c>
      <c r="F43" s="1" t="s">
        <v>338</v>
      </c>
      <c r="G43" s="10"/>
    </row>
    <row r="44" spans="4:7" ht="12.75">
      <c r="D44" s="1"/>
      <c r="F44" s="15" t="s">
        <v>364</v>
      </c>
      <c r="G44" s="10"/>
    </row>
    <row r="45" spans="3:7" ht="12.75">
      <c r="C45" s="1" t="s">
        <v>10</v>
      </c>
      <c r="D45">
        <f>VLOOKUP(E45,[0]!TimesB,2,FALSE)</f>
        <v>1.2</v>
      </c>
      <c r="E45" t="s">
        <v>22</v>
      </c>
      <c r="F45" t="s">
        <v>339</v>
      </c>
      <c r="G45" s="10"/>
    </row>
    <row r="46" spans="4:7" ht="12.75">
      <c r="D46">
        <f>VLOOKUP(E46,[0]!TimesB,2,FALSE)</f>
        <v>0.28</v>
      </c>
      <c r="E46" t="s">
        <v>24</v>
      </c>
      <c r="F46" t="s">
        <v>317</v>
      </c>
      <c r="G46" s="10"/>
    </row>
    <row r="47" spans="4:7" ht="12.75">
      <c r="D47">
        <f>VLOOKUP(E47,[0]!TimesB,2,FALSE)</f>
      </c>
      <c r="E47" t="s">
        <v>306</v>
      </c>
      <c r="G47" s="10"/>
    </row>
    <row r="48" spans="3:7" ht="12.75">
      <c r="C48" s="1" t="s">
        <v>10</v>
      </c>
      <c r="D48">
        <f>VLOOKUP(E48,[0]!TimesB,2,FALSE)</f>
        <v>1.2</v>
      </c>
      <c r="E48" t="s">
        <v>22</v>
      </c>
      <c r="F48" t="s">
        <v>340</v>
      </c>
      <c r="G48" s="10"/>
    </row>
    <row r="49" spans="4:7" ht="12.75">
      <c r="D49">
        <f>VLOOKUP(E49,[0]!TimesB,2,FALSE)</f>
        <v>1.9600000000000002</v>
      </c>
      <c r="E49" t="s">
        <v>389</v>
      </c>
      <c r="F49" t="s">
        <v>341</v>
      </c>
      <c r="G49" s="10"/>
    </row>
    <row r="50" spans="6:7" ht="12.75">
      <c r="F50" s="15" t="s">
        <v>364</v>
      </c>
      <c r="G50" s="10"/>
    </row>
    <row r="51" ht="12.75">
      <c r="G51" s="10"/>
    </row>
    <row r="52" spans="4:7" ht="12.75">
      <c r="D52" s="1">
        <f>SUM(D54:D60)</f>
        <v>4.799999999999999</v>
      </c>
      <c r="F52" s="1" t="s">
        <v>344</v>
      </c>
      <c r="G52" s="10"/>
    </row>
    <row r="53" spans="4:7" ht="12.75">
      <c r="D53" s="1"/>
      <c r="F53" s="13" t="s">
        <v>368</v>
      </c>
      <c r="G53" s="10"/>
    </row>
    <row r="54" spans="3:7" ht="12.75">
      <c r="C54" s="1" t="s">
        <v>10</v>
      </c>
      <c r="D54">
        <f>VLOOKUP(E54,[0]!TimesB,2,FALSE)</f>
        <v>1.2</v>
      </c>
      <c r="E54" t="s">
        <v>22</v>
      </c>
      <c r="F54" t="s">
        <v>274</v>
      </c>
      <c r="G54" s="10"/>
    </row>
    <row r="55" spans="4:7" ht="12.75">
      <c r="D55">
        <f>VLOOKUP(E55,[0]!TimesB,2,FALSE)</f>
        <v>1.1</v>
      </c>
      <c r="E55" t="s">
        <v>23</v>
      </c>
      <c r="F55" t="s">
        <v>275</v>
      </c>
      <c r="G55" s="10"/>
    </row>
    <row r="56" spans="4:7" ht="12.75">
      <c r="D56">
        <f>VLOOKUP(E56,[0]!TimesB,2,FALSE)</f>
        <v>0.1</v>
      </c>
      <c r="E56" t="s">
        <v>25</v>
      </c>
      <c r="F56" t="s">
        <v>67</v>
      </c>
      <c r="G56" s="10"/>
    </row>
    <row r="57" spans="4:7" ht="12.75">
      <c r="D57">
        <f>VLOOKUP(E57,[0]!TimesB,2,FALSE)</f>
      </c>
      <c r="E57" t="s">
        <v>306</v>
      </c>
      <c r="G57" s="10"/>
    </row>
    <row r="58" spans="3:7" ht="12.75">
      <c r="C58" s="1" t="s">
        <v>10</v>
      </c>
      <c r="D58">
        <f>VLOOKUP(E58,[0]!TimesB,2,FALSE)</f>
        <v>1.2</v>
      </c>
      <c r="E58" t="s">
        <v>22</v>
      </c>
      <c r="F58" t="s">
        <v>276</v>
      </c>
      <c r="G58" s="10"/>
    </row>
    <row r="59" spans="4:7" ht="12.75">
      <c r="D59">
        <f>VLOOKUP(E59,[0]!TimesB,2,FALSE)</f>
        <v>1.1</v>
      </c>
      <c r="E59" t="s">
        <v>23</v>
      </c>
      <c r="F59" t="s">
        <v>277</v>
      </c>
      <c r="G59" s="10"/>
    </row>
    <row r="60" spans="4:7" ht="12.75">
      <c r="D60">
        <f>VLOOKUP(E60,[0]!TimesB,2,FALSE)</f>
        <v>0.1</v>
      </c>
      <c r="E60" t="s">
        <v>25</v>
      </c>
      <c r="F60" t="s">
        <v>69</v>
      </c>
      <c r="G60" s="10"/>
    </row>
    <row r="61" spans="6:7" ht="12.75">
      <c r="F61" s="13" t="s">
        <v>368</v>
      </c>
      <c r="G61" s="10"/>
    </row>
    <row r="62" ht="12.75">
      <c r="G62" s="10"/>
    </row>
    <row r="63" spans="4:7" ht="12.75">
      <c r="D63" s="1">
        <f>SUM(D65:D70)</f>
        <v>4.92</v>
      </c>
      <c r="F63" s="1" t="s">
        <v>424</v>
      </c>
      <c r="G63" s="10"/>
    </row>
    <row r="64" spans="4:6" ht="12.75">
      <c r="D64" s="1"/>
      <c r="F64" s="15" t="s">
        <v>364</v>
      </c>
    </row>
    <row r="65" spans="3:6" ht="12.75">
      <c r="C65" s="1" t="s">
        <v>10</v>
      </c>
      <c r="D65">
        <f>VLOOKUP(E65,[0]!TimesB,2,FALSE)</f>
        <v>1.2</v>
      </c>
      <c r="E65" t="s">
        <v>22</v>
      </c>
      <c r="F65" t="s">
        <v>339</v>
      </c>
    </row>
    <row r="66" spans="4:6" ht="12.75">
      <c r="D66">
        <f>VLOOKUP(E66,[0]!TimesB,2,FALSE)</f>
        <v>0.28</v>
      </c>
      <c r="E66" t="s">
        <v>24</v>
      </c>
      <c r="F66" t="s">
        <v>425</v>
      </c>
    </row>
    <row r="67" spans="4:6" ht="12.75">
      <c r="D67">
        <f>VLOOKUP(E67,[0]!TimesB,2,FALSE)</f>
        <v>0.28</v>
      </c>
      <c r="E67" t="s">
        <v>24</v>
      </c>
      <c r="F67" t="s">
        <v>426</v>
      </c>
    </row>
    <row r="69" spans="3:6" ht="12.75">
      <c r="C69" s="1" t="s">
        <v>10</v>
      </c>
      <c r="D69">
        <f>VLOOKUP(E69,[0]!TimesB,2,FALSE)</f>
        <v>1.2</v>
      </c>
      <c r="E69" t="s">
        <v>22</v>
      </c>
      <c r="F69" t="s">
        <v>340</v>
      </c>
    </row>
    <row r="70" spans="4:6" ht="12.75">
      <c r="D70">
        <f>VLOOKUP(E70,[0]!TimesB,2,FALSE)</f>
        <v>1.9600000000000002</v>
      </c>
      <c r="E70" t="s">
        <v>389</v>
      </c>
      <c r="F70" t="s">
        <v>341</v>
      </c>
    </row>
    <row r="71" ht="12.75">
      <c r="F71" s="15" t="s">
        <v>364</v>
      </c>
    </row>
    <row r="75" spans="5:6" ht="12.75">
      <c r="E75">
        <f>$D$1</f>
        <v>5</v>
      </c>
      <c r="F75" s="1" t="s">
        <v>253</v>
      </c>
    </row>
    <row r="76" spans="5:6" ht="12.75">
      <c r="E76">
        <f>$D$9</f>
        <v>2.5</v>
      </c>
      <c r="F76" s="1" t="s">
        <v>330</v>
      </c>
    </row>
    <row r="77" spans="5:6" ht="12.75">
      <c r="E77">
        <f>$D$16</f>
        <v>9.059999999999999</v>
      </c>
      <c r="F77" s="1" t="s">
        <v>318</v>
      </c>
    </row>
    <row r="78" spans="5:6" ht="12.75">
      <c r="E78">
        <f>$D$24</f>
        <v>2.8</v>
      </c>
      <c r="F78" s="1" t="s">
        <v>333</v>
      </c>
    </row>
    <row r="79" spans="5:6" ht="12.75">
      <c r="E79">
        <f>$D$31</f>
        <v>6.26</v>
      </c>
      <c r="F79" s="1" t="s">
        <v>343</v>
      </c>
    </row>
    <row r="80" spans="5:6" ht="12.75">
      <c r="E80">
        <f>$D$43</f>
        <v>4.64</v>
      </c>
      <c r="F80" s="1" t="s">
        <v>338</v>
      </c>
    </row>
    <row r="81" spans="5:6" ht="12.75">
      <c r="E81">
        <f>$D$52</f>
        <v>4.799999999999999</v>
      </c>
      <c r="F81" s="1" t="s">
        <v>344</v>
      </c>
    </row>
    <row r="84" ht="12.75">
      <c r="F84" s="1" t="s">
        <v>345</v>
      </c>
    </row>
    <row r="85" ht="12.75">
      <c r="F85" t="s">
        <v>346</v>
      </c>
    </row>
    <row r="86" ht="12.75">
      <c r="F86" t="s">
        <v>347</v>
      </c>
    </row>
    <row r="87" ht="12.75">
      <c r="F87" t="s">
        <v>123</v>
      </c>
    </row>
    <row r="90" ht="12.75">
      <c r="F90" s="1" t="s">
        <v>348</v>
      </c>
    </row>
    <row r="91" ht="12.75">
      <c r="F91" t="s">
        <v>346</v>
      </c>
    </row>
    <row r="92" ht="12.75">
      <c r="F92" t="s">
        <v>344</v>
      </c>
    </row>
    <row r="93" ht="12.75">
      <c r="F93" t="s">
        <v>349</v>
      </c>
    </row>
    <row r="96" ht="12.75">
      <c r="C96" s="1" t="s">
        <v>373</v>
      </c>
    </row>
    <row r="97" spans="3:8" ht="12.75">
      <c r="C97" s="21"/>
      <c r="D97" s="22">
        <f>SUM(D98:D108)</f>
        <v>7.5600000000000005</v>
      </c>
      <c r="E97" s="21" t="s">
        <v>306</v>
      </c>
      <c r="F97" s="22" t="s">
        <v>318</v>
      </c>
      <c r="G97" s="21"/>
      <c r="H97" s="21"/>
    </row>
    <row r="98" spans="3:8" ht="12.75">
      <c r="C98" s="22" t="s">
        <v>10</v>
      </c>
      <c r="D98" s="21">
        <f>VLOOKUP(E98,[0]!TimesB,2,FALSE)</f>
        <v>1.2</v>
      </c>
      <c r="E98" s="21" t="s">
        <v>22</v>
      </c>
      <c r="F98" s="21" t="s">
        <v>247</v>
      </c>
      <c r="G98" s="21"/>
      <c r="H98" s="21"/>
    </row>
    <row r="99" spans="3:8" ht="12.75">
      <c r="C99" s="21"/>
      <c r="D99" s="21">
        <f>VLOOKUP(E99,[0]!TimesB,2,FALSE)</f>
        <v>0.1</v>
      </c>
      <c r="E99" s="21" t="s">
        <v>25</v>
      </c>
      <c r="F99" s="21" t="s">
        <v>257</v>
      </c>
      <c r="G99" s="21"/>
      <c r="H99" s="21"/>
    </row>
    <row r="100" spans="3:8" ht="12.75">
      <c r="C100" s="21"/>
      <c r="D100" s="21">
        <f>VLOOKUP(E100,[0]!TimesB,2,FALSE)</f>
      </c>
      <c r="E100" s="21" t="s">
        <v>306</v>
      </c>
      <c r="F100" s="21"/>
      <c r="G100" s="21"/>
      <c r="H100" s="21"/>
    </row>
    <row r="101" spans="3:8" ht="12.75">
      <c r="C101" s="22" t="s">
        <v>10</v>
      </c>
      <c r="D101" s="21">
        <f>VLOOKUP(E101,[0]!TimesB,2,FALSE)</f>
        <v>1.2</v>
      </c>
      <c r="E101" s="21" t="s">
        <v>22</v>
      </c>
      <c r="F101" s="21" t="s">
        <v>258</v>
      </c>
      <c r="G101" s="21"/>
      <c r="H101" s="21"/>
    </row>
    <row r="102" spans="3:8" ht="12.75">
      <c r="C102" s="21"/>
      <c r="D102" s="21">
        <f>VLOOKUP(E102,[0]!TimesB,2,FALSE)</f>
        <v>1.1</v>
      </c>
      <c r="E102" s="21" t="s">
        <v>23</v>
      </c>
      <c r="F102" s="21" t="s">
        <v>259</v>
      </c>
      <c r="G102" s="21"/>
      <c r="H102" s="21"/>
    </row>
    <row r="103" spans="3:8" ht="12.75">
      <c r="C103" s="21"/>
      <c r="D103" s="21">
        <f>VLOOKUP(E103,[0]!TimesB,2,FALSE)</f>
        <v>0.4</v>
      </c>
      <c r="E103" s="21" t="s">
        <v>265</v>
      </c>
      <c r="F103" s="21" t="s">
        <v>264</v>
      </c>
      <c r="G103" s="21"/>
      <c r="H103" s="21"/>
    </row>
    <row r="104" spans="3:8" ht="12.75">
      <c r="C104" s="21"/>
      <c r="D104" s="21">
        <f>VLOOKUP(E104,[0]!TimesB,2,FALSE)</f>
      </c>
      <c r="E104" s="21" t="s">
        <v>306</v>
      </c>
      <c r="F104" s="21"/>
      <c r="G104" s="21"/>
      <c r="H104" s="21"/>
    </row>
    <row r="105" spans="3:8" ht="12.75">
      <c r="C105" s="22" t="s">
        <v>10</v>
      </c>
      <c r="D105" s="21">
        <f>VLOOKUP(E105,[0]!TimesB,2,FALSE)</f>
        <v>0.4</v>
      </c>
      <c r="E105" s="21" t="s">
        <v>21</v>
      </c>
      <c r="F105" s="21" t="s">
        <v>82</v>
      </c>
      <c r="G105" s="21"/>
      <c r="H105" s="21"/>
    </row>
    <row r="106" spans="3:8" ht="12.75">
      <c r="C106" s="21"/>
      <c r="D106" s="21">
        <f>VLOOKUP(E106,[0]!TimesB,2,FALSE)</f>
      </c>
      <c r="E106" s="21" t="s">
        <v>306</v>
      </c>
      <c r="F106" s="21"/>
      <c r="G106" s="21"/>
      <c r="H106" s="21"/>
    </row>
    <row r="107" spans="3:8" ht="12.75">
      <c r="C107" s="22" t="s">
        <v>10</v>
      </c>
      <c r="D107" s="21">
        <f>VLOOKUP(E107,[0]!TimesB,2,FALSE)</f>
        <v>1.2</v>
      </c>
      <c r="E107" s="21" t="s">
        <v>22</v>
      </c>
      <c r="F107" s="21" t="s">
        <v>260</v>
      </c>
      <c r="G107" s="21"/>
      <c r="H107" s="21" t="s">
        <v>262</v>
      </c>
    </row>
    <row r="108" spans="3:8" ht="12.75">
      <c r="C108" s="21"/>
      <c r="D108" s="21">
        <f>VLOOKUP(E108,[0]!TimesB,2,FALSE)</f>
        <v>1.9600000000000002</v>
      </c>
      <c r="E108" s="21" t="s">
        <v>389</v>
      </c>
      <c r="F108" s="21" t="s">
        <v>261</v>
      </c>
      <c r="G108" s="21"/>
      <c r="H108" s="21" t="s">
        <v>263</v>
      </c>
    </row>
    <row r="109" spans="3:8" ht="12.75">
      <c r="C109" s="21"/>
      <c r="D109" s="21">
        <f>VLOOKUP(E109,[0]!TimesB,2,FALSE)</f>
      </c>
      <c r="E109" s="21" t="s">
        <v>306</v>
      </c>
      <c r="F109" s="21"/>
      <c r="G109" s="21"/>
      <c r="H109" s="21"/>
    </row>
    <row r="110" spans="3:8" ht="12.75">
      <c r="C110" s="21"/>
      <c r="D110" s="22">
        <f>SUM(D111:D131)</f>
        <v>12.76</v>
      </c>
      <c r="E110" s="21" t="s">
        <v>306</v>
      </c>
      <c r="F110" s="22" t="s">
        <v>271</v>
      </c>
      <c r="G110" s="21"/>
      <c r="H110" s="21"/>
    </row>
    <row r="111" spans="3:8" ht="12.75">
      <c r="C111" s="22" t="s">
        <v>10</v>
      </c>
      <c r="D111" s="21">
        <f>VLOOKUP(E111,[0]!TimesB,2,FALSE)</f>
        <v>0.4</v>
      </c>
      <c r="E111" s="21" t="s">
        <v>21</v>
      </c>
      <c r="F111" s="21" t="s">
        <v>2</v>
      </c>
      <c r="G111" s="21" t="s">
        <v>272</v>
      </c>
      <c r="H111" s="21"/>
    </row>
    <row r="112" spans="3:8" ht="12.75">
      <c r="C112" s="21"/>
      <c r="D112" s="21">
        <f>VLOOKUP(E112,[0]!TimesB,2,FALSE)</f>
      </c>
      <c r="E112" s="21" t="s">
        <v>306</v>
      </c>
      <c r="F112" s="21"/>
      <c r="G112" s="21" t="s">
        <v>273</v>
      </c>
      <c r="H112" s="21"/>
    </row>
    <row r="113" spans="3:8" ht="12.75">
      <c r="C113" s="22" t="s">
        <v>10</v>
      </c>
      <c r="D113" s="21">
        <f>VLOOKUP(E113,[0]!TimesB,2,FALSE)</f>
        <v>1.2</v>
      </c>
      <c r="E113" s="21" t="s">
        <v>22</v>
      </c>
      <c r="F113" s="21" t="s">
        <v>274</v>
      </c>
      <c r="G113" s="21"/>
      <c r="H113" s="21"/>
    </row>
    <row r="114" spans="3:8" ht="12.75">
      <c r="C114" s="21"/>
      <c r="D114" s="21">
        <f>VLOOKUP(E114,[0]!TimesB,2,FALSE)</f>
        <v>1.1</v>
      </c>
      <c r="E114" s="21" t="s">
        <v>23</v>
      </c>
      <c r="F114" s="21" t="s">
        <v>275</v>
      </c>
      <c r="G114" s="21"/>
      <c r="H114" s="21"/>
    </row>
    <row r="115" spans="3:8" ht="12.75">
      <c r="C115" s="21"/>
      <c r="D115" s="21">
        <f>VLOOKUP(E115,[0]!TimesB,2,FALSE)</f>
        <v>0.1</v>
      </c>
      <c r="E115" s="21" t="s">
        <v>25</v>
      </c>
      <c r="F115" s="21" t="s">
        <v>67</v>
      </c>
      <c r="G115" s="21"/>
      <c r="H115" s="21"/>
    </row>
    <row r="116" spans="3:8" ht="12.75">
      <c r="C116" s="21"/>
      <c r="D116" s="21">
        <f>VLOOKUP(E116,[0]!TimesB,2,FALSE)</f>
      </c>
      <c r="E116" s="21" t="s">
        <v>306</v>
      </c>
      <c r="F116" s="21"/>
      <c r="G116" s="21"/>
      <c r="H116" s="21"/>
    </row>
    <row r="117" spans="3:8" ht="12.75">
      <c r="C117" s="22" t="s">
        <v>10</v>
      </c>
      <c r="D117" s="21">
        <f>VLOOKUP(E117,[0]!TimesB,2,FALSE)</f>
        <v>1.2</v>
      </c>
      <c r="E117" s="21" t="s">
        <v>22</v>
      </c>
      <c r="F117" s="21" t="s">
        <v>276</v>
      </c>
      <c r="G117" s="21"/>
      <c r="H117" s="21"/>
    </row>
    <row r="118" spans="3:8" ht="12.75">
      <c r="C118" s="21"/>
      <c r="D118" s="21">
        <f>VLOOKUP(E118,[0]!TimesB,2,FALSE)</f>
        <v>1.1</v>
      </c>
      <c r="E118" s="21" t="s">
        <v>23</v>
      </c>
      <c r="F118" s="21" t="s">
        <v>277</v>
      </c>
      <c r="G118" s="21"/>
      <c r="H118" s="21"/>
    </row>
    <row r="119" spans="3:8" ht="12.75">
      <c r="C119" s="21"/>
      <c r="D119" s="21">
        <f>VLOOKUP(E119,[0]!TimesB,2,FALSE)</f>
        <v>0.1</v>
      </c>
      <c r="E119" s="21" t="s">
        <v>25</v>
      </c>
      <c r="F119" s="21" t="s">
        <v>69</v>
      </c>
      <c r="G119" s="21"/>
      <c r="H119" s="21"/>
    </row>
    <row r="120" spans="3:8" ht="12.75">
      <c r="C120" s="21"/>
      <c r="D120" s="21">
        <f>VLOOKUP(E120,[0]!TimesB,2,FALSE)</f>
      </c>
      <c r="E120" s="21" t="s">
        <v>306</v>
      </c>
      <c r="F120" s="21"/>
      <c r="G120" s="21"/>
      <c r="H120" s="21"/>
    </row>
    <row r="121" spans="3:8" ht="12.75">
      <c r="C121" s="22" t="s">
        <v>10</v>
      </c>
      <c r="D121" s="21">
        <f>VLOOKUP(E121,[0]!TimesB,2,FALSE)</f>
        <v>1.2</v>
      </c>
      <c r="E121" s="21" t="s">
        <v>22</v>
      </c>
      <c r="F121" s="21" t="s">
        <v>247</v>
      </c>
      <c r="G121" s="21"/>
      <c r="H121" s="21"/>
    </row>
    <row r="122" spans="3:8" ht="12.75">
      <c r="C122" s="21"/>
      <c r="D122" s="21">
        <f>VLOOKUP(E122,[0]!TimesB,2,FALSE)</f>
        <v>0.1</v>
      </c>
      <c r="E122" s="21" t="s">
        <v>25</v>
      </c>
      <c r="F122" s="21" t="s">
        <v>257</v>
      </c>
      <c r="G122" s="21"/>
      <c r="H122" s="21"/>
    </row>
    <row r="123" spans="3:8" ht="12.75">
      <c r="C123" s="21"/>
      <c r="D123" s="21">
        <f>VLOOKUP(E123,[0]!TimesB,2,FALSE)</f>
      </c>
      <c r="E123" s="21" t="s">
        <v>306</v>
      </c>
      <c r="F123" s="21"/>
      <c r="G123" s="21"/>
      <c r="H123" s="21"/>
    </row>
    <row r="124" spans="3:8" ht="12.75">
      <c r="C124" s="22" t="s">
        <v>10</v>
      </c>
      <c r="D124" s="21">
        <f>VLOOKUP(E124,[0]!TimesB,2,FALSE)</f>
        <v>1.2</v>
      </c>
      <c r="E124" s="21" t="s">
        <v>22</v>
      </c>
      <c r="F124" s="21" t="s">
        <v>278</v>
      </c>
      <c r="G124" s="21"/>
      <c r="H124" s="21"/>
    </row>
    <row r="125" spans="3:8" ht="12.75">
      <c r="C125" s="21"/>
      <c r="D125" s="21">
        <f>VLOOKUP(E125,[0]!TimesB,2,FALSE)</f>
        <v>1.1</v>
      </c>
      <c r="E125" s="21" t="s">
        <v>23</v>
      </c>
      <c r="F125" s="21" t="s">
        <v>279</v>
      </c>
      <c r="G125" s="21"/>
      <c r="H125" s="21"/>
    </row>
    <row r="126" spans="3:8" ht="12.75">
      <c r="C126" s="21"/>
      <c r="D126" s="21">
        <f>VLOOKUP(E126,[0]!TimesB,2,FALSE)</f>
        <v>0.4</v>
      </c>
      <c r="E126" s="21" t="s">
        <v>265</v>
      </c>
      <c r="F126" s="21" t="s">
        <v>280</v>
      </c>
      <c r="G126" s="21"/>
      <c r="H126" s="21"/>
    </row>
    <row r="127" spans="3:8" ht="12.75">
      <c r="C127" s="21"/>
      <c r="D127" s="21">
        <f>VLOOKUP(E127,[0]!TimesB,2,FALSE)</f>
      </c>
      <c r="E127" s="21" t="s">
        <v>306</v>
      </c>
      <c r="F127" s="21"/>
      <c r="G127" s="21"/>
      <c r="H127" s="21"/>
    </row>
    <row r="128" spans="3:8" ht="12.75">
      <c r="C128" s="22" t="s">
        <v>10</v>
      </c>
      <c r="D128" s="21">
        <f>VLOOKUP(E128,[0]!TimesB,2,FALSE)</f>
        <v>0.4</v>
      </c>
      <c r="E128" s="21" t="s">
        <v>21</v>
      </c>
      <c r="F128" s="21" t="s">
        <v>82</v>
      </c>
      <c r="G128" s="21"/>
      <c r="H128" s="21"/>
    </row>
    <row r="129" spans="3:8" ht="12.75">
      <c r="C129" s="21"/>
      <c r="D129" s="21">
        <f>VLOOKUP(E129,[0]!TimesB,2,FALSE)</f>
      </c>
      <c r="E129" s="21" t="s">
        <v>306</v>
      </c>
      <c r="F129" s="21"/>
      <c r="G129" s="21"/>
      <c r="H129" s="21"/>
    </row>
    <row r="130" spans="3:8" ht="12.75">
      <c r="C130" s="22" t="s">
        <v>10</v>
      </c>
      <c r="D130" s="21">
        <f>VLOOKUP(E130,[0]!TimesB,2,FALSE)</f>
        <v>1.2</v>
      </c>
      <c r="E130" s="21" t="s">
        <v>22</v>
      </c>
      <c r="F130" s="21" t="s">
        <v>281</v>
      </c>
      <c r="G130" s="21"/>
      <c r="H130" s="21"/>
    </row>
    <row r="131" spans="3:8" ht="12.75">
      <c r="C131" s="21"/>
      <c r="D131" s="21">
        <f>VLOOKUP(E131,[0]!TimesB,2,FALSE)</f>
        <v>1.9600000000000002</v>
      </c>
      <c r="E131" s="21" t="s">
        <v>389</v>
      </c>
      <c r="F131" s="21" t="s">
        <v>282</v>
      </c>
      <c r="G131" s="21"/>
      <c r="H131" s="21"/>
    </row>
    <row r="132" spans="3:8" ht="12.75">
      <c r="C132" s="21"/>
      <c r="D132" s="21">
        <f>VLOOKUP(E132,[0]!TimesB,2,FALSE)</f>
      </c>
      <c r="E132" s="21" t="s">
        <v>306</v>
      </c>
      <c r="F132" s="21"/>
      <c r="G132" s="21"/>
      <c r="H132" s="21"/>
    </row>
    <row r="133" spans="3:8" ht="12.75">
      <c r="C133" s="21"/>
      <c r="D133" s="22">
        <f>SUM(D134:D148)</f>
        <v>10.700000000000001</v>
      </c>
      <c r="E133" s="21" t="s">
        <v>306</v>
      </c>
      <c r="F133" s="22" t="s">
        <v>283</v>
      </c>
      <c r="G133" s="21"/>
      <c r="H133" s="21"/>
    </row>
    <row r="134" spans="3:8" ht="12.75">
      <c r="C134" s="22" t="s">
        <v>10</v>
      </c>
      <c r="D134" s="21">
        <f>VLOOKUP(E134,[0]!TimesB,2,FALSE)</f>
        <v>0.4</v>
      </c>
      <c r="E134" s="21" t="s">
        <v>21</v>
      </c>
      <c r="F134" s="21" t="s">
        <v>2</v>
      </c>
      <c r="G134" s="21"/>
      <c r="H134" s="21"/>
    </row>
    <row r="135" spans="3:8" ht="12.75">
      <c r="C135" s="21"/>
      <c r="D135" s="21">
        <f>VLOOKUP(E135,[0]!TimesB,2,FALSE)</f>
      </c>
      <c r="E135" s="21" t="s">
        <v>306</v>
      </c>
      <c r="F135" s="21"/>
      <c r="G135" s="21"/>
      <c r="H135" s="21"/>
    </row>
    <row r="136" spans="3:8" ht="12.75">
      <c r="C136" s="22" t="s">
        <v>10</v>
      </c>
      <c r="D136" s="21">
        <f>VLOOKUP(E136,[0]!TimesB,2,FALSE)</f>
        <v>1.2</v>
      </c>
      <c r="E136" s="21" t="s">
        <v>22</v>
      </c>
      <c r="F136" s="21" t="s">
        <v>284</v>
      </c>
      <c r="G136" s="21"/>
      <c r="H136" s="21"/>
    </row>
    <row r="137" spans="3:8" ht="12.75">
      <c r="C137" s="21"/>
      <c r="D137" s="21">
        <f>VLOOKUP(E137,[0]!TimesB,2,FALSE)</f>
        <v>1.1</v>
      </c>
      <c r="E137" s="21" t="s">
        <v>23</v>
      </c>
      <c r="F137" s="21" t="s">
        <v>107</v>
      </c>
      <c r="G137" s="21"/>
      <c r="H137" s="21"/>
    </row>
    <row r="138" spans="3:8" ht="12.75">
      <c r="C138" s="21"/>
      <c r="D138" s="21">
        <f>VLOOKUP(E138,[0]!TimesB,2,FALSE)</f>
      </c>
      <c r="E138" s="21" t="s">
        <v>306</v>
      </c>
      <c r="F138" s="21"/>
      <c r="G138" s="21"/>
      <c r="H138" s="21"/>
    </row>
    <row r="139" spans="3:8" ht="12.75">
      <c r="C139" s="22" t="s">
        <v>10</v>
      </c>
      <c r="D139" s="21">
        <f>VLOOKUP(E139,[0]!TimesB,2,FALSE)</f>
        <v>1.2</v>
      </c>
      <c r="E139" s="21" t="s">
        <v>22</v>
      </c>
      <c r="F139" s="21" t="s">
        <v>247</v>
      </c>
      <c r="G139" s="21"/>
      <c r="H139" s="21"/>
    </row>
    <row r="140" spans="3:8" ht="12.75">
      <c r="C140" s="21"/>
      <c r="D140" s="21">
        <f>VLOOKUP(E140,[0]!TimesB,2,FALSE)</f>
        <v>0.1</v>
      </c>
      <c r="E140" s="21" t="s">
        <v>25</v>
      </c>
      <c r="F140" s="21" t="s">
        <v>257</v>
      </c>
      <c r="G140" s="21"/>
      <c r="H140" s="21"/>
    </row>
    <row r="141" spans="3:8" ht="12.75">
      <c r="C141" s="21"/>
      <c r="D141" s="21">
        <f>VLOOKUP(E141,[0]!TimesB,2,FALSE)</f>
      </c>
      <c r="E141" s="21" t="s">
        <v>306</v>
      </c>
      <c r="F141" s="21"/>
      <c r="G141" s="21"/>
      <c r="H141" s="21"/>
    </row>
    <row r="142" spans="3:8" ht="12.75">
      <c r="C142" s="22" t="s">
        <v>10</v>
      </c>
      <c r="D142" s="21">
        <f>VLOOKUP(E142,[0]!TimesB,2,FALSE)</f>
        <v>1.2</v>
      </c>
      <c r="E142" s="21" t="s">
        <v>22</v>
      </c>
      <c r="F142" s="21" t="s">
        <v>285</v>
      </c>
      <c r="G142" s="21"/>
      <c r="H142" s="21"/>
    </row>
    <row r="143" spans="3:8" ht="12.75">
      <c r="C143" s="21"/>
      <c r="D143" s="21">
        <f>VLOOKUP(E143,[0]!TimesB,2,FALSE)</f>
        <v>1.1</v>
      </c>
      <c r="E143" s="21" t="s">
        <v>23</v>
      </c>
      <c r="F143" s="21" t="s">
        <v>286</v>
      </c>
      <c r="G143" s="21"/>
      <c r="H143" s="21"/>
    </row>
    <row r="144" spans="3:8" ht="12.75">
      <c r="C144" s="21"/>
      <c r="D144" s="21">
        <f>VLOOKUP(E144,[0]!TimesB,2,FALSE)</f>
        <v>0.2</v>
      </c>
      <c r="E144" s="21" t="s">
        <v>54</v>
      </c>
      <c r="F144" s="21" t="s">
        <v>53</v>
      </c>
      <c r="G144" s="21"/>
      <c r="H144" s="21"/>
    </row>
    <row r="145" spans="3:8" ht="12.75">
      <c r="C145" s="21"/>
      <c r="D145" s="21">
        <f>VLOOKUP(E145,[0]!TimesB,2,FALSE)</f>
      </c>
      <c r="E145" s="21" t="s">
        <v>306</v>
      </c>
      <c r="F145" s="21"/>
      <c r="G145" s="21"/>
      <c r="H145" s="21"/>
    </row>
    <row r="146" spans="3:8" ht="12.75">
      <c r="C146" s="22" t="s">
        <v>10</v>
      </c>
      <c r="D146" s="21">
        <f>VLOOKUP(E146,[0]!TimesB,2,FALSE)</f>
        <v>1.9600000000000002</v>
      </c>
      <c r="E146" s="21" t="s">
        <v>389</v>
      </c>
      <c r="F146" s="21" t="s">
        <v>261</v>
      </c>
      <c r="G146" s="21" t="s">
        <v>180</v>
      </c>
      <c r="H146" s="21"/>
    </row>
    <row r="147" spans="3:8" ht="12.75">
      <c r="C147" s="21"/>
      <c r="D147" s="21">
        <f>VLOOKUP(E147,[0]!TimesB,2,FALSE)</f>
        <v>0.28</v>
      </c>
      <c r="E147" s="21" t="s">
        <v>24</v>
      </c>
      <c r="F147" s="21" t="s">
        <v>317</v>
      </c>
      <c r="G147" s="21"/>
      <c r="H147" s="21"/>
    </row>
    <row r="148" spans="3:8" ht="12.75">
      <c r="C148" s="22" t="s">
        <v>10</v>
      </c>
      <c r="D148" s="21">
        <f>VLOOKUP(E148,[0]!TimesB,2,FALSE)</f>
        <v>1.9600000000000002</v>
      </c>
      <c r="E148" t="s">
        <v>389</v>
      </c>
      <c r="F148" s="21" t="s">
        <v>287</v>
      </c>
      <c r="G148" s="21" t="s">
        <v>181</v>
      </c>
      <c r="H148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5"/>
  <sheetViews>
    <sheetView zoomScale="115" zoomScaleNormal="115" workbookViewId="0" topLeftCell="J1">
      <selection activeCell="O4" sqref="O4:P4"/>
    </sheetView>
  </sheetViews>
  <sheetFormatPr defaultColWidth="9.140625" defaultRowHeight="12.75"/>
  <cols>
    <col min="1" max="1" width="31.140625" style="0" bestFit="1" customWidth="1"/>
    <col min="2" max="2" width="38.421875" style="0" customWidth="1"/>
    <col min="3" max="3" width="14.28125" style="0" customWidth="1"/>
    <col min="4" max="4" width="7.28125" style="0" customWidth="1"/>
    <col min="5" max="5" width="53.57421875" style="0" customWidth="1"/>
    <col min="7" max="7" width="21.8515625" style="0" bestFit="1" customWidth="1"/>
    <col min="8" max="8" width="7.421875" style="0" customWidth="1"/>
    <col min="9" max="9" width="37.00390625" style="0" bestFit="1" customWidth="1"/>
    <col min="10" max="10" width="8.421875" style="0" bestFit="1" customWidth="1"/>
    <col min="11" max="11" width="10.00390625" style="0" customWidth="1"/>
    <col min="12" max="12" width="40.140625" style="0" bestFit="1" customWidth="1"/>
    <col min="14" max="14" width="1.8515625" style="0" customWidth="1"/>
    <col min="15" max="15" width="24.57421875" style="0" bestFit="1" customWidth="1"/>
    <col min="16" max="16" width="16.421875" style="0" customWidth="1"/>
    <col min="17" max="17" width="11.57421875" style="0" customWidth="1"/>
  </cols>
  <sheetData>
    <row r="1" spans="1:16" ht="12.75">
      <c r="A1" s="1"/>
      <c r="B1" s="31" t="s">
        <v>350</v>
      </c>
      <c r="C1" s="10"/>
      <c r="D1" s="10"/>
      <c r="E1" s="10"/>
      <c r="F1" s="10"/>
      <c r="I1" s="20" t="s">
        <v>362</v>
      </c>
      <c r="J1" s="17"/>
      <c r="K1" s="10"/>
      <c r="L1" s="20" t="s">
        <v>374</v>
      </c>
      <c r="M1" s="17"/>
      <c r="N1" s="10"/>
      <c r="O1" s="20" t="s">
        <v>369</v>
      </c>
      <c r="P1" s="17"/>
    </row>
    <row r="2" spans="1:16" ht="12.75">
      <c r="A2" s="1"/>
      <c r="B2" s="19" t="s">
        <v>307</v>
      </c>
      <c r="C2" s="17"/>
      <c r="D2" s="17"/>
      <c r="E2" s="19" t="s">
        <v>352</v>
      </c>
      <c r="F2" s="17"/>
      <c r="I2" s="17"/>
      <c r="J2" s="17"/>
      <c r="K2" s="10"/>
      <c r="L2" s="17"/>
      <c r="M2" s="17"/>
      <c r="N2" s="10"/>
      <c r="O2" s="17"/>
      <c r="P2" s="17"/>
    </row>
    <row r="3" spans="1:16" ht="12.75">
      <c r="A3" s="1"/>
      <c r="B3" s="19" t="s">
        <v>351</v>
      </c>
      <c r="C3" s="17">
        <f>ScrollBar</f>
        <v>4.799999999999999</v>
      </c>
      <c r="D3" s="17"/>
      <c r="E3" s="19" t="s">
        <v>60</v>
      </c>
      <c r="F3" s="17">
        <f>MinimapClickScroll</f>
        <v>2.5</v>
      </c>
      <c r="I3" s="18" t="s">
        <v>368</v>
      </c>
      <c r="J3" s="17"/>
      <c r="K3" s="10"/>
      <c r="L3" s="18" t="s">
        <v>368</v>
      </c>
      <c r="M3" s="17"/>
      <c r="N3" s="10"/>
      <c r="O3" s="18" t="s">
        <v>368</v>
      </c>
      <c r="P3" s="17"/>
    </row>
    <row r="4" spans="1:16" ht="12.75">
      <c r="A4" s="1"/>
      <c r="B4" s="19" t="s">
        <v>402</v>
      </c>
      <c r="C4" s="17">
        <f>ScrollBarMouseWheel</f>
        <v>1.7</v>
      </c>
      <c r="D4" s="17"/>
      <c r="E4" s="19" t="s">
        <v>65</v>
      </c>
      <c r="F4" s="17">
        <f>MinimapDragScroll</f>
        <v>4.799999999999999</v>
      </c>
      <c r="I4" s="19" t="s">
        <v>0</v>
      </c>
      <c r="J4" s="17">
        <f>ScrollBar</f>
        <v>4.799999999999999</v>
      </c>
      <c r="K4" s="16"/>
      <c r="L4" s="19" t="s">
        <v>392</v>
      </c>
      <c r="M4" s="17">
        <f>NavCreateClass</f>
        <v>5</v>
      </c>
      <c r="N4" s="10"/>
      <c r="O4" s="19" t="s">
        <v>58</v>
      </c>
      <c r="P4" s="24">
        <f>OpenFileTab</f>
        <v>2.5</v>
      </c>
    </row>
    <row r="5" spans="2:16" ht="12.75">
      <c r="B5" s="17"/>
      <c r="C5" s="17"/>
      <c r="D5" s="17"/>
      <c r="E5" s="19" t="s">
        <v>237</v>
      </c>
      <c r="F5" s="17">
        <f>BorderScroll</f>
        <v>4.6</v>
      </c>
      <c r="I5" s="18" t="s">
        <v>368</v>
      </c>
      <c r="J5" s="17"/>
      <c r="K5" s="10"/>
      <c r="L5" s="18" t="s">
        <v>368</v>
      </c>
      <c r="M5" s="17"/>
      <c r="N5" s="10"/>
      <c r="O5" s="18" t="s">
        <v>368</v>
      </c>
      <c r="P5" s="17"/>
    </row>
    <row r="6" spans="2:16" ht="12.75">
      <c r="B6" s="17"/>
      <c r="C6" s="17"/>
      <c r="D6" s="17"/>
      <c r="E6" s="19" t="s">
        <v>353</v>
      </c>
      <c r="F6" s="17">
        <f>ArrowKeyScroll</f>
        <v>2.6</v>
      </c>
      <c r="I6" s="17"/>
      <c r="J6" s="17"/>
      <c r="K6" s="10"/>
      <c r="L6" s="17"/>
      <c r="M6" s="17"/>
      <c r="N6" s="10"/>
      <c r="O6" s="17"/>
      <c r="P6" s="17"/>
    </row>
    <row r="7" spans="1:16" ht="12.75">
      <c r="A7" s="1"/>
      <c r="B7" s="17"/>
      <c r="C7" s="17"/>
      <c r="D7" s="17"/>
      <c r="E7" s="19" t="s">
        <v>242</v>
      </c>
      <c r="F7" s="17">
        <f>ZoomScroll</f>
        <v>5.7</v>
      </c>
      <c r="I7" s="18" t="s">
        <v>368</v>
      </c>
      <c r="J7" s="17"/>
      <c r="K7" s="10"/>
      <c r="L7" s="18" t="s">
        <v>368</v>
      </c>
      <c r="M7" s="17"/>
      <c r="N7" s="10"/>
      <c r="O7" s="18" t="s">
        <v>368</v>
      </c>
      <c r="P7" s="17"/>
    </row>
    <row r="8" spans="1:16" ht="12.75">
      <c r="A8" s="1"/>
      <c r="B8" s="17"/>
      <c r="C8" s="17"/>
      <c r="D8" s="17"/>
      <c r="E8" s="17"/>
      <c r="F8" s="17"/>
      <c r="I8" s="19" t="s">
        <v>60</v>
      </c>
      <c r="J8" s="17">
        <f>MinimapClickScroll</f>
        <v>2.5</v>
      </c>
      <c r="K8" s="16"/>
      <c r="L8" s="19" t="s">
        <v>330</v>
      </c>
      <c r="M8" s="17">
        <f>DoCreateClass</f>
        <v>2.5</v>
      </c>
      <c r="N8" s="10"/>
      <c r="O8" s="19" t="s">
        <v>115</v>
      </c>
      <c r="P8" s="24">
        <f>MakeSpaceForText</f>
        <v>3.34</v>
      </c>
    </row>
    <row r="9" spans="1:16" ht="12.75">
      <c r="A9" s="1"/>
      <c r="B9" s="19" t="s">
        <v>354</v>
      </c>
      <c r="C9" s="19">
        <f>MIN(C3:C4)</f>
        <v>1.7</v>
      </c>
      <c r="D9" s="19"/>
      <c r="E9" s="19" t="s">
        <v>354</v>
      </c>
      <c r="F9" s="19">
        <f>MIN(F3:F7)</f>
        <v>2.5</v>
      </c>
      <c r="I9" s="18" t="s">
        <v>368</v>
      </c>
      <c r="J9" s="17"/>
      <c r="K9" s="10"/>
      <c r="L9" s="18" t="s">
        <v>368</v>
      </c>
      <c r="M9" s="17"/>
      <c r="N9" s="10"/>
      <c r="O9" s="18" t="s">
        <v>368</v>
      </c>
      <c r="P9" s="17"/>
    </row>
    <row r="10" spans="1:16" ht="12.75">
      <c r="A10" s="1"/>
      <c r="I10" s="17"/>
      <c r="J10" s="17"/>
      <c r="K10" s="10"/>
      <c r="L10" s="17"/>
      <c r="M10" s="17"/>
      <c r="N10" s="10"/>
      <c r="O10" s="17"/>
      <c r="P10" s="17"/>
    </row>
    <row r="11" spans="1:16" ht="12.75">
      <c r="A11" s="1"/>
      <c r="E11" s="1"/>
      <c r="I11" s="18" t="s">
        <v>368</v>
      </c>
      <c r="J11" s="17"/>
      <c r="K11" s="10"/>
      <c r="L11" s="18" t="s">
        <v>368</v>
      </c>
      <c r="M11" s="17"/>
      <c r="N11" s="10"/>
      <c r="O11" s="18" t="s">
        <v>368</v>
      </c>
      <c r="P11" s="17"/>
    </row>
    <row r="12" spans="5:16" ht="12.75">
      <c r="E12" s="18" t="s">
        <v>368</v>
      </c>
      <c r="I12" s="19" t="s">
        <v>65</v>
      </c>
      <c r="J12" s="17">
        <f>MinimapDragScroll</f>
        <v>4.799999999999999</v>
      </c>
      <c r="K12" s="10"/>
      <c r="L12" s="19" t="s">
        <v>359</v>
      </c>
      <c r="M12" s="17">
        <f>ZoomEditIdent</f>
        <v>9.059999999999999</v>
      </c>
      <c r="N12" s="10"/>
      <c r="O12" s="19" t="s">
        <v>207</v>
      </c>
      <c r="P12" s="17">
        <f>HighlightText</f>
        <v>4.799999999999999</v>
      </c>
    </row>
    <row r="13" spans="5:16" ht="12.75">
      <c r="E13" s="1" t="s">
        <v>381</v>
      </c>
      <c r="F13">
        <f>M4</f>
        <v>5</v>
      </c>
      <c r="I13" s="18" t="s">
        <v>368</v>
      </c>
      <c r="J13" s="17"/>
      <c r="K13" s="10"/>
      <c r="L13" s="23" t="s">
        <v>364</v>
      </c>
      <c r="M13" s="17"/>
      <c r="N13" s="10"/>
      <c r="O13" s="18" t="s">
        <v>368</v>
      </c>
      <c r="P13" s="17"/>
    </row>
    <row r="14" spans="5:16" ht="12.75">
      <c r="E14" s="18" t="s">
        <v>368</v>
      </c>
      <c r="I14" s="17"/>
      <c r="J14" s="17"/>
      <c r="K14" s="10"/>
      <c r="L14" s="17"/>
      <c r="M14" s="17"/>
      <c r="N14" s="10"/>
      <c r="O14" s="17"/>
      <c r="P14" s="17"/>
    </row>
    <row r="15" spans="5:16" ht="12.75">
      <c r="E15" s="18" t="s">
        <v>368</v>
      </c>
      <c r="I15" s="18" t="s">
        <v>368</v>
      </c>
      <c r="J15" s="17"/>
      <c r="K15" s="10"/>
      <c r="L15" s="18" t="s">
        <v>368</v>
      </c>
      <c r="M15" s="17"/>
      <c r="N15" s="10"/>
      <c r="O15" s="18" t="s">
        <v>368</v>
      </c>
      <c r="P15" s="17"/>
    </row>
    <row r="16" spans="5:16" ht="12.75">
      <c r="E16" s="1" t="s">
        <v>382</v>
      </c>
      <c r="F16">
        <f>M8</f>
        <v>2.5</v>
      </c>
      <c r="I16" s="19" t="s">
        <v>237</v>
      </c>
      <c r="J16" s="17">
        <f>BorderScroll</f>
        <v>4.6</v>
      </c>
      <c r="K16" s="10"/>
      <c r="L16" s="19" t="s">
        <v>333</v>
      </c>
      <c r="M16" s="17">
        <f>DoZoom</f>
        <v>2.8</v>
      </c>
      <c r="N16" s="10"/>
      <c r="O16" s="19" t="s">
        <v>201</v>
      </c>
      <c r="P16" s="17">
        <f>DeleteText</f>
        <v>6.68</v>
      </c>
    </row>
    <row r="17" spans="5:16" ht="12.75">
      <c r="E17" s="18" t="s">
        <v>368</v>
      </c>
      <c r="I17" s="18" t="s">
        <v>368</v>
      </c>
      <c r="J17" s="17"/>
      <c r="K17" s="10"/>
      <c r="L17" s="18" t="s">
        <v>368</v>
      </c>
      <c r="M17" s="17"/>
      <c r="N17" s="10"/>
      <c r="O17" s="23" t="s">
        <v>364</v>
      </c>
      <c r="P17" s="17"/>
    </row>
    <row r="18" spans="9:16" ht="12.75">
      <c r="I18" s="17"/>
      <c r="J18" s="17"/>
      <c r="K18" s="10"/>
      <c r="L18" s="17"/>
      <c r="M18" s="17"/>
      <c r="N18" s="10"/>
      <c r="O18" s="17"/>
      <c r="P18" s="17"/>
    </row>
    <row r="19" spans="9:16" ht="12.75">
      <c r="I19" s="23" t="s">
        <v>364</v>
      </c>
      <c r="J19" s="17"/>
      <c r="K19" s="10"/>
      <c r="L19" s="18" t="s">
        <v>368</v>
      </c>
      <c r="M19" s="17"/>
      <c r="N19" s="10"/>
      <c r="O19" s="18" t="s">
        <v>368</v>
      </c>
      <c r="P19" s="17"/>
    </row>
    <row r="20" spans="9:16" ht="12.75">
      <c r="I20" s="19" t="s">
        <v>236</v>
      </c>
      <c r="J20" s="17">
        <f>ArrowKeyScroll</f>
        <v>2.6</v>
      </c>
      <c r="K20" s="10"/>
      <c r="L20" s="19" t="s">
        <v>343</v>
      </c>
      <c r="M20" s="17">
        <f>DoEditFirstIdent</f>
        <v>6.26</v>
      </c>
      <c r="N20" s="10"/>
      <c r="O20" s="19" t="s">
        <v>204</v>
      </c>
      <c r="P20" s="17">
        <f>OverwriteText</f>
        <v>6.3999999999999995</v>
      </c>
    </row>
    <row r="21" spans="5:16" ht="12.75">
      <c r="E21" s="18" t="s">
        <v>368</v>
      </c>
      <c r="I21" s="23" t="s">
        <v>364</v>
      </c>
      <c r="J21" s="17"/>
      <c r="K21" s="10"/>
      <c r="L21" s="23" t="s">
        <v>364</v>
      </c>
      <c r="M21" s="17"/>
      <c r="N21" s="10"/>
      <c r="O21" s="23" t="s">
        <v>364</v>
      </c>
      <c r="P21" s="17"/>
    </row>
    <row r="22" spans="5:16" ht="12.75">
      <c r="E22" s="1" t="s">
        <v>360</v>
      </c>
      <c r="F22">
        <f>M60</f>
        <v>7.299999999999999</v>
      </c>
      <c r="I22" s="17"/>
      <c r="J22" s="17"/>
      <c r="K22" s="10"/>
      <c r="L22" s="17"/>
      <c r="M22" s="17"/>
      <c r="N22" s="10"/>
      <c r="O22" s="17"/>
      <c r="P22" s="17"/>
    </row>
    <row r="23" spans="5:16" ht="12.75">
      <c r="E23" s="18" t="s">
        <v>368</v>
      </c>
      <c r="I23" s="18" t="s">
        <v>368</v>
      </c>
      <c r="J23" s="17"/>
      <c r="K23" s="10"/>
      <c r="L23" s="23" t="s">
        <v>364</v>
      </c>
      <c r="M23" s="17"/>
      <c r="N23" s="10"/>
      <c r="O23" s="18" t="s">
        <v>368</v>
      </c>
      <c r="P23" s="17"/>
    </row>
    <row r="24" spans="5:16" ht="12.75">
      <c r="E24" s="18" t="s">
        <v>368</v>
      </c>
      <c r="I24" s="19" t="s">
        <v>242</v>
      </c>
      <c r="J24" s="17">
        <f>ZoomScroll</f>
        <v>5.7</v>
      </c>
      <c r="K24" s="10"/>
      <c r="L24" s="19" t="s">
        <v>338</v>
      </c>
      <c r="M24" s="17">
        <f>EditNextIdent</f>
        <v>4.64</v>
      </c>
      <c r="N24" s="10"/>
      <c r="O24" s="19" t="s">
        <v>365</v>
      </c>
      <c r="P24" s="17">
        <f>MouseText1</f>
        <v>9.599999999999998</v>
      </c>
    </row>
    <row r="25" spans="5:16" ht="12.75">
      <c r="E25" s="1" t="s">
        <v>361</v>
      </c>
      <c r="F25">
        <f>M28</f>
        <v>4.799999999999999</v>
      </c>
      <c r="I25" s="18" t="s">
        <v>368</v>
      </c>
      <c r="J25" s="17"/>
      <c r="K25" s="10"/>
      <c r="L25" s="23" t="s">
        <v>364</v>
      </c>
      <c r="M25" s="17"/>
      <c r="N25" s="10"/>
      <c r="O25" s="18" t="s">
        <v>368</v>
      </c>
      <c r="P25" s="17"/>
    </row>
    <row r="26" spans="5:16" ht="12.75">
      <c r="E26" s="18" t="s">
        <v>368</v>
      </c>
      <c r="I26" s="17"/>
      <c r="J26" s="17"/>
      <c r="K26" s="10"/>
      <c r="L26" s="17"/>
      <c r="M26" s="17"/>
      <c r="N26" s="10"/>
      <c r="O26" s="17"/>
      <c r="P26" s="17"/>
    </row>
    <row r="27" spans="9:16" ht="12.75">
      <c r="I27" s="18" t="s">
        <v>368</v>
      </c>
      <c r="J27" s="17"/>
      <c r="K27" s="10"/>
      <c r="L27" s="18" t="s">
        <v>368</v>
      </c>
      <c r="M27" s="17"/>
      <c r="N27" s="10"/>
      <c r="O27" s="18" t="s">
        <v>368</v>
      </c>
      <c r="P27" s="17"/>
    </row>
    <row r="28" spans="9:16" ht="12.75">
      <c r="I28" s="19" t="s">
        <v>402</v>
      </c>
      <c r="J28" s="17">
        <f>ScrollBarMouseWheel</f>
        <v>1.7</v>
      </c>
      <c r="K28" s="10"/>
      <c r="L28" s="19" t="s">
        <v>344</v>
      </c>
      <c r="M28" s="17">
        <f>DoCreateField</f>
        <v>4.799999999999999</v>
      </c>
      <c r="N28" s="10"/>
      <c r="O28" s="19" t="s">
        <v>366</v>
      </c>
      <c r="P28" s="17">
        <f>MouseText2</f>
        <v>12.019999999999998</v>
      </c>
    </row>
    <row r="29" spans="9:16" ht="12.75">
      <c r="I29" s="18" t="s">
        <v>368</v>
      </c>
      <c r="J29" s="17"/>
      <c r="K29" s="10"/>
      <c r="L29" s="18" t="s">
        <v>368</v>
      </c>
      <c r="M29" s="17"/>
      <c r="N29" s="10"/>
      <c r="O29" s="23" t="s">
        <v>364</v>
      </c>
      <c r="P29" s="17"/>
    </row>
    <row r="30" spans="5:16" ht="12.75">
      <c r="E30" s="18" t="s">
        <v>368</v>
      </c>
      <c r="K30" s="10"/>
      <c r="L30" s="17"/>
      <c r="M30" s="17"/>
      <c r="N30" s="10"/>
      <c r="O30" s="17"/>
      <c r="P30" s="17"/>
    </row>
    <row r="31" spans="5:16" ht="12.75">
      <c r="E31" s="1" t="s">
        <v>357</v>
      </c>
      <c r="F31">
        <f>M12</f>
        <v>9.059999999999999</v>
      </c>
      <c r="I31" s="20" t="s">
        <v>370</v>
      </c>
      <c r="J31" s="17"/>
      <c r="K31" s="10"/>
      <c r="L31" s="23" t="s">
        <v>364</v>
      </c>
      <c r="M31" s="17"/>
      <c r="N31" s="10"/>
      <c r="O31" s="18" t="s">
        <v>368</v>
      </c>
      <c r="P31" s="17"/>
    </row>
    <row r="32" spans="5:16" ht="12.75">
      <c r="E32" s="23" t="s">
        <v>364</v>
      </c>
      <c r="I32" s="17"/>
      <c r="J32" s="17"/>
      <c r="K32" s="10"/>
      <c r="L32" s="19" t="s">
        <v>424</v>
      </c>
      <c r="M32" s="17">
        <f>EditNextField</f>
        <v>4.92</v>
      </c>
      <c r="N32" s="10"/>
      <c r="O32" s="19" t="s">
        <v>367</v>
      </c>
      <c r="P32" s="17">
        <f>MouseText3</f>
        <v>12.359999999999996</v>
      </c>
    </row>
    <row r="33" spans="5:16" ht="12.75">
      <c r="E33" s="23" t="s">
        <v>364</v>
      </c>
      <c r="I33" s="18" t="s">
        <v>368</v>
      </c>
      <c r="J33" s="17"/>
      <c r="K33" s="10"/>
      <c r="L33" s="23" t="s">
        <v>364</v>
      </c>
      <c r="M33" s="17"/>
      <c r="N33" s="10"/>
      <c r="O33" s="18" t="s">
        <v>368</v>
      </c>
      <c r="P33" s="17"/>
    </row>
    <row r="34" spans="5:14" ht="12.75">
      <c r="E34" s="1" t="s">
        <v>356</v>
      </c>
      <c r="F34">
        <f>M24</f>
        <v>4.64</v>
      </c>
      <c r="I34" s="19" t="s">
        <v>74</v>
      </c>
      <c r="J34" s="17">
        <f>MinimapHint</f>
        <v>4.7</v>
      </c>
      <c r="K34" s="10"/>
      <c r="L34" s="17"/>
      <c r="M34" s="17"/>
      <c r="N34" s="10"/>
    </row>
    <row r="35" spans="5:14" ht="12.75">
      <c r="E35" s="23" t="s">
        <v>364</v>
      </c>
      <c r="I35" s="18" t="s">
        <v>368</v>
      </c>
      <c r="J35" s="17"/>
      <c r="K35" s="10"/>
      <c r="N35" s="10"/>
    </row>
    <row r="36" spans="2:14" ht="12.75">
      <c r="B36" s="1" t="s">
        <v>407</v>
      </c>
      <c r="I36" s="17"/>
      <c r="J36" s="17"/>
      <c r="K36" s="10"/>
      <c r="N36" s="10"/>
    </row>
    <row r="37" spans="9:14" ht="12.75">
      <c r="I37" s="18" t="s">
        <v>368</v>
      </c>
      <c r="J37" s="17"/>
      <c r="K37" s="10"/>
      <c r="N37" s="10"/>
    </row>
    <row r="38" spans="2:14" ht="12.75">
      <c r="B38" s="18" t="s">
        <v>368</v>
      </c>
      <c r="E38" s="18" t="s">
        <v>368</v>
      </c>
      <c r="I38" s="19" t="s">
        <v>80</v>
      </c>
      <c r="J38" s="17">
        <f>TextSearch</f>
        <v>14.599999999999996</v>
      </c>
      <c r="K38" s="10"/>
      <c r="N38" s="10"/>
    </row>
    <row r="39" spans="2:14" ht="12.75">
      <c r="B39" s="1" t="s">
        <v>383</v>
      </c>
      <c r="C39">
        <f>J60</f>
        <v>20.86</v>
      </c>
      <c r="E39" s="1" t="s">
        <v>385</v>
      </c>
      <c r="F39">
        <f>M68</f>
        <v>14.059999999999999</v>
      </c>
      <c r="I39" s="18" t="s">
        <v>368</v>
      </c>
      <c r="J39" s="17"/>
      <c r="K39" s="10"/>
      <c r="L39" s="20" t="s">
        <v>371</v>
      </c>
      <c r="M39" s="17"/>
      <c r="N39" s="10"/>
    </row>
    <row r="40" spans="2:14" ht="12.75">
      <c r="B40" s="23" t="s">
        <v>364</v>
      </c>
      <c r="E40" s="23" t="s">
        <v>364</v>
      </c>
      <c r="I40" s="17"/>
      <c r="J40" s="17"/>
      <c r="K40" s="10"/>
      <c r="L40" s="17"/>
      <c r="M40" s="17"/>
      <c r="N40" s="10"/>
    </row>
    <row r="41" spans="2:14" ht="12.75">
      <c r="B41" s="23" t="s">
        <v>364</v>
      </c>
      <c r="E41" s="23" t="s">
        <v>364</v>
      </c>
      <c r="I41" s="18" t="s">
        <v>368</v>
      </c>
      <c r="J41" s="17"/>
      <c r="K41" s="10"/>
      <c r="L41" s="23" t="s">
        <v>364</v>
      </c>
      <c r="M41" s="17"/>
      <c r="N41" s="10"/>
    </row>
    <row r="42" spans="1:14" ht="12.75">
      <c r="A42" t="s">
        <v>379</v>
      </c>
      <c r="B42" s="1" t="s">
        <v>384</v>
      </c>
      <c r="C42">
        <f>J76</f>
        <v>13.48</v>
      </c>
      <c r="E42" s="1" t="s">
        <v>384</v>
      </c>
      <c r="F42">
        <f>M77</f>
        <v>14.759999999999998</v>
      </c>
      <c r="I42" s="19" t="s">
        <v>103</v>
      </c>
      <c r="J42" s="17">
        <f>OpenClassview</f>
        <v>2.5</v>
      </c>
      <c r="K42" s="10"/>
      <c r="L42" s="19" t="s">
        <v>177</v>
      </c>
      <c r="M42" s="17">
        <f>ClassSymbols</f>
        <v>12.92</v>
      </c>
      <c r="N42" s="10"/>
    </row>
    <row r="43" spans="1:14" ht="12.75">
      <c r="A43" t="s">
        <v>380</v>
      </c>
      <c r="B43" s="23" t="s">
        <v>364</v>
      </c>
      <c r="E43" s="23" t="s">
        <v>364</v>
      </c>
      <c r="I43" s="18" t="s">
        <v>368</v>
      </c>
      <c r="J43" s="17"/>
      <c r="K43" s="10"/>
      <c r="L43" s="23" t="s">
        <v>364</v>
      </c>
      <c r="M43" s="17"/>
      <c r="N43" s="10"/>
    </row>
    <row r="44" spans="9:13" ht="12.75">
      <c r="I44" s="17"/>
      <c r="J44" s="17"/>
      <c r="L44" s="17"/>
      <c r="M44" s="17"/>
    </row>
    <row r="45" spans="9:13" ht="12.75">
      <c r="I45" s="18" t="s">
        <v>368</v>
      </c>
      <c r="J45" s="17"/>
      <c r="L45" s="23" t="s">
        <v>364</v>
      </c>
      <c r="M45" s="17"/>
    </row>
    <row r="46" spans="2:13" ht="12.75">
      <c r="B46" s="1" t="s">
        <v>408</v>
      </c>
      <c r="I46" s="19" t="s">
        <v>99</v>
      </c>
      <c r="J46" s="17">
        <f>SelectFromSummary</f>
        <v>4.8999999999999995</v>
      </c>
      <c r="L46" s="19" t="s">
        <v>175</v>
      </c>
      <c r="M46" s="17">
        <f>VisSectionSymbols</f>
        <v>3.4400000000000004</v>
      </c>
    </row>
    <row r="47" spans="9:13" ht="12.75">
      <c r="I47" s="18" t="s">
        <v>368</v>
      </c>
      <c r="J47" s="17"/>
      <c r="L47" s="23" t="s">
        <v>364</v>
      </c>
      <c r="M47" s="17"/>
    </row>
    <row r="48" spans="2:13" ht="12.75">
      <c r="B48" s="18" t="s">
        <v>368</v>
      </c>
      <c r="L48" s="17"/>
      <c r="M48" s="17"/>
    </row>
    <row r="49" spans="2:13" ht="12.75">
      <c r="B49" s="1" t="s">
        <v>383</v>
      </c>
      <c r="C49">
        <f>J73</f>
        <v>13.32</v>
      </c>
      <c r="L49" s="23" t="s">
        <v>364</v>
      </c>
      <c r="M49" s="17"/>
    </row>
    <row r="50" spans="2:13" ht="12.75">
      <c r="B50" s="23" t="s">
        <v>364</v>
      </c>
      <c r="L50" s="19" t="s">
        <v>176</v>
      </c>
      <c r="M50" s="17">
        <f>FieldSymbols</f>
        <v>9.559999999999999</v>
      </c>
    </row>
    <row r="51" spans="2:13" ht="12.75">
      <c r="B51" s="23" t="s">
        <v>364</v>
      </c>
      <c r="L51" s="23" t="s">
        <v>364</v>
      </c>
      <c r="M51" s="17"/>
    </row>
    <row r="52" spans="2:16" ht="12.75">
      <c r="B52" s="1" t="s">
        <v>384</v>
      </c>
      <c r="C52">
        <f>J76</f>
        <v>13.48</v>
      </c>
      <c r="P52" t="s">
        <v>404</v>
      </c>
    </row>
    <row r="53" spans="2:16" ht="12.75">
      <c r="B53" s="23" t="s">
        <v>364</v>
      </c>
      <c r="P53" t="s">
        <v>405</v>
      </c>
    </row>
    <row r="54" ht="12.75">
      <c r="P54" t="s">
        <v>406</v>
      </c>
    </row>
    <row r="58" ht="12.75">
      <c r="B58" s="1" t="s">
        <v>407</v>
      </c>
    </row>
    <row r="59" spans="2:12" ht="12.75">
      <c r="B59" s="18" t="s">
        <v>368</v>
      </c>
      <c r="I59" s="14" t="s">
        <v>376</v>
      </c>
      <c r="L59" s="14" t="s">
        <v>375</v>
      </c>
    </row>
    <row r="60" spans="2:13" ht="12.75">
      <c r="B60" s="1" t="s">
        <v>415</v>
      </c>
      <c r="C60">
        <f>J107</f>
        <v>17.5</v>
      </c>
      <c r="I60" s="1" t="s">
        <v>358</v>
      </c>
      <c r="J60">
        <f>SUM(J61:J69)</f>
        <v>20.86</v>
      </c>
      <c r="L60" s="1" t="s">
        <v>360</v>
      </c>
      <c r="M60">
        <f>SUM(M61:M66)</f>
        <v>7.299999999999999</v>
      </c>
    </row>
    <row r="61" spans="2:12" ht="12.75">
      <c r="B61" s="23" t="s">
        <v>364</v>
      </c>
      <c r="I61" s="18" t="s">
        <v>368</v>
      </c>
      <c r="J61" s="17"/>
      <c r="L61" s="18" t="s">
        <v>368</v>
      </c>
    </row>
    <row r="62" spans="2:13" ht="12.75">
      <c r="B62" s="23" t="s">
        <v>364</v>
      </c>
      <c r="I62" s="19" t="s">
        <v>412</v>
      </c>
      <c r="J62" s="24">
        <f>J94</f>
        <v>7.54</v>
      </c>
      <c r="L62" s="19" t="s">
        <v>60</v>
      </c>
      <c r="M62">
        <f>J8</f>
        <v>2.5</v>
      </c>
    </row>
    <row r="63" spans="2:12" ht="12.75">
      <c r="B63" s="1" t="s">
        <v>416</v>
      </c>
      <c r="C63">
        <f>J120</f>
        <v>13.48</v>
      </c>
      <c r="I63" s="18" t="s">
        <v>368</v>
      </c>
      <c r="J63" s="17"/>
      <c r="L63" s="18" t="s">
        <v>368</v>
      </c>
    </row>
    <row r="64" spans="2:18" ht="12.75">
      <c r="B64" s="23" t="s">
        <v>364</v>
      </c>
      <c r="I64" s="11"/>
      <c r="J64" s="10"/>
      <c r="L64" s="18" t="s">
        <v>368</v>
      </c>
      <c r="P64" s="31"/>
      <c r="Q64" s="31"/>
      <c r="R64" s="10"/>
    </row>
    <row r="65" spans="9:18" ht="12.75">
      <c r="I65" s="21" t="s">
        <v>377</v>
      </c>
      <c r="J65" s="21">
        <f>Timings!$B$3</f>
        <v>0.4</v>
      </c>
      <c r="L65" s="19" t="s">
        <v>344</v>
      </c>
      <c r="M65">
        <f>M28</f>
        <v>4.799999999999999</v>
      </c>
      <c r="P65" s="10"/>
      <c r="Q65" s="10"/>
      <c r="R65" s="10"/>
    </row>
    <row r="66" spans="12:18" ht="12.75">
      <c r="L66" s="18" t="s">
        <v>368</v>
      </c>
      <c r="P66" s="10"/>
      <c r="Q66" s="10"/>
      <c r="R66" s="10"/>
    </row>
    <row r="67" spans="9:18" ht="12.75">
      <c r="I67" s="23" t="s">
        <v>364</v>
      </c>
      <c r="J67" s="17"/>
      <c r="P67" s="10"/>
      <c r="Q67" s="10"/>
      <c r="R67" s="10"/>
    </row>
    <row r="68" spans="2:18" ht="12.75">
      <c r="B68" s="31"/>
      <c r="C68" s="10"/>
      <c r="I68" s="19" t="s">
        <v>177</v>
      </c>
      <c r="J68" s="17">
        <f>ClassSymbols</f>
        <v>12.92</v>
      </c>
      <c r="L68" s="1" t="s">
        <v>385</v>
      </c>
      <c r="M68">
        <f>SUM(M69:M73)</f>
        <v>14.059999999999999</v>
      </c>
      <c r="P68" s="10"/>
      <c r="Q68" s="10"/>
      <c r="R68" s="10"/>
    </row>
    <row r="69" spans="2:18" ht="12.75">
      <c r="B69" s="11"/>
      <c r="C69" s="10"/>
      <c r="I69" s="23" t="s">
        <v>364</v>
      </c>
      <c r="J69" s="17"/>
      <c r="L69" s="18" t="s">
        <v>368</v>
      </c>
      <c r="P69" s="10"/>
      <c r="Q69" s="10"/>
      <c r="R69" s="10"/>
    </row>
    <row r="70" spans="2:18" ht="12.75">
      <c r="B70" s="31"/>
      <c r="C70" s="10"/>
      <c r="L70" s="19" t="s">
        <v>381</v>
      </c>
      <c r="M70">
        <f>M4</f>
        <v>5</v>
      </c>
      <c r="P70" s="10"/>
      <c r="Q70" s="10"/>
      <c r="R70" s="10"/>
    </row>
    <row r="71" spans="2:18" ht="12.75">
      <c r="B71" s="32"/>
      <c r="C71" s="10"/>
      <c r="L71" s="18" t="s">
        <v>368</v>
      </c>
      <c r="P71" s="10"/>
      <c r="Q71" s="10"/>
      <c r="R71" s="10"/>
    </row>
    <row r="72" spans="2:18" ht="12.75">
      <c r="B72" s="32"/>
      <c r="C72" s="10"/>
      <c r="I72" s="1" t="s">
        <v>408</v>
      </c>
      <c r="L72" s="18" t="s">
        <v>368</v>
      </c>
      <c r="P72" s="10"/>
      <c r="Q72" s="10"/>
      <c r="R72" s="10"/>
    </row>
    <row r="73" spans="2:18" ht="12.75">
      <c r="B73" s="31"/>
      <c r="C73" s="10"/>
      <c r="I73" s="19" t="s">
        <v>383</v>
      </c>
      <c r="J73" s="17">
        <f>J60-J62</f>
        <v>13.32</v>
      </c>
      <c r="L73" s="1" t="s">
        <v>357</v>
      </c>
      <c r="M73">
        <f>M12</f>
        <v>9.059999999999999</v>
      </c>
      <c r="P73" s="10"/>
      <c r="Q73" s="10"/>
      <c r="R73" s="10"/>
    </row>
    <row r="74" spans="2:12" ht="12.75">
      <c r="B74" s="32"/>
      <c r="C74" s="10"/>
      <c r="L74" s="23" t="s">
        <v>364</v>
      </c>
    </row>
    <row r="75" spans="2:3" ht="12.75">
      <c r="B75" s="10"/>
      <c r="C75" s="10"/>
    </row>
    <row r="76" spans="9:12" ht="12.75">
      <c r="I76" s="1" t="s">
        <v>355</v>
      </c>
      <c r="J76">
        <f>SUM(J77:J85)</f>
        <v>13.48</v>
      </c>
      <c r="L76" s="1"/>
    </row>
    <row r="77" spans="9:13" ht="12.75">
      <c r="I77" s="23" t="s">
        <v>364</v>
      </c>
      <c r="J77" s="17"/>
      <c r="L77" s="1" t="s">
        <v>384</v>
      </c>
      <c r="M77">
        <f>SUM(M78:M88)</f>
        <v>14.759999999999998</v>
      </c>
    </row>
    <row r="78" spans="9:13" ht="12.75">
      <c r="I78" s="19" t="s">
        <v>378</v>
      </c>
      <c r="J78" s="24">
        <f>Timings!B9</f>
        <v>0.56</v>
      </c>
      <c r="L78" s="23" t="s">
        <v>364</v>
      </c>
      <c r="M78" s="17"/>
    </row>
    <row r="79" spans="9:13" ht="12.75">
      <c r="I79" s="23" t="s">
        <v>364</v>
      </c>
      <c r="J79" s="23"/>
      <c r="L79" s="21" t="s">
        <v>391</v>
      </c>
      <c r="M79" s="21">
        <f>Timings!$B$3</f>
        <v>0.4</v>
      </c>
    </row>
    <row r="80" spans="9:13" ht="12.75">
      <c r="I80" s="33" t="s">
        <v>417</v>
      </c>
      <c r="J80" s="23"/>
      <c r="L80" s="18" t="s">
        <v>368</v>
      </c>
      <c r="M80" s="17"/>
    </row>
    <row r="81" spans="2:15" ht="12.75">
      <c r="B81" s="31"/>
      <c r="C81" s="10"/>
      <c r="D81" s="10"/>
      <c r="I81" s="23" t="s">
        <v>364</v>
      </c>
      <c r="J81" s="17"/>
      <c r="L81" s="19" t="s">
        <v>390</v>
      </c>
      <c r="M81" s="17">
        <f>DoZoom</f>
        <v>2.8</v>
      </c>
      <c r="O81" t="s">
        <v>393</v>
      </c>
    </row>
    <row r="82" spans="2:15" ht="12.75">
      <c r="B82" s="31"/>
      <c r="C82" s="10"/>
      <c r="D82" s="10"/>
      <c r="I82" s="19" t="s">
        <v>177</v>
      </c>
      <c r="J82" s="17">
        <f>ClassSymbols</f>
        <v>12.92</v>
      </c>
      <c r="L82" s="18" t="s">
        <v>368</v>
      </c>
      <c r="M82" s="17"/>
      <c r="O82" t="s">
        <v>394</v>
      </c>
    </row>
    <row r="83" spans="2:15" ht="12.75">
      <c r="B83" s="31"/>
      <c r="C83" s="10"/>
      <c r="D83" s="10"/>
      <c r="I83" s="23" t="s">
        <v>364</v>
      </c>
      <c r="J83" s="17"/>
      <c r="L83" s="18" t="s">
        <v>368</v>
      </c>
      <c r="M83" s="17"/>
      <c r="O83" t="s">
        <v>395</v>
      </c>
    </row>
    <row r="84" spans="2:13" ht="12.75">
      <c r="B84" s="10"/>
      <c r="C84" s="10"/>
      <c r="D84" s="10"/>
      <c r="I84" s="23"/>
      <c r="J84" s="23"/>
      <c r="L84" s="19" t="s">
        <v>330</v>
      </c>
      <c r="M84" s="17">
        <f>DoCreateClass</f>
        <v>2.5</v>
      </c>
    </row>
    <row r="85" spans="2:13" ht="12.75">
      <c r="B85" s="10"/>
      <c r="C85" s="10"/>
      <c r="D85" s="10"/>
      <c r="I85" s="23"/>
      <c r="J85" s="23"/>
      <c r="L85" s="18" t="s">
        <v>368</v>
      </c>
      <c r="M85" s="17"/>
    </row>
    <row r="86" spans="2:13" ht="12.75">
      <c r="B86" s="10"/>
      <c r="C86" s="10"/>
      <c r="D86" s="10"/>
      <c r="L86" s="18" t="s">
        <v>368</v>
      </c>
      <c r="M86" s="17"/>
    </row>
    <row r="87" spans="2:13" ht="12.75">
      <c r="B87" s="10"/>
      <c r="C87" s="10"/>
      <c r="D87" s="10"/>
      <c r="L87" s="19" t="s">
        <v>359</v>
      </c>
      <c r="M87" s="17">
        <f>ZoomEditIdent</f>
        <v>9.059999999999999</v>
      </c>
    </row>
    <row r="88" spans="2:13" ht="12.75">
      <c r="B88" s="10"/>
      <c r="C88" s="10"/>
      <c r="D88" s="10"/>
      <c r="I88" s="1" t="s">
        <v>396</v>
      </c>
      <c r="J88">
        <f>J90</f>
        <v>3.4400000000000004</v>
      </c>
      <c r="L88" s="23" t="s">
        <v>364</v>
      </c>
      <c r="M88" s="17"/>
    </row>
    <row r="89" spans="2:10" ht="12.75">
      <c r="B89" s="10"/>
      <c r="C89" s="10"/>
      <c r="D89" s="10"/>
      <c r="I89" s="23" t="s">
        <v>364</v>
      </c>
      <c r="J89" s="17"/>
    </row>
    <row r="90" spans="2:10" ht="12.75">
      <c r="B90" s="10"/>
      <c r="C90" s="10"/>
      <c r="D90" s="10"/>
      <c r="I90" s="19" t="s">
        <v>175</v>
      </c>
      <c r="J90" s="17">
        <f>VisSectionSymbols</f>
        <v>3.4400000000000004</v>
      </c>
    </row>
    <row r="91" spans="2:13" ht="12.75">
      <c r="B91" s="10"/>
      <c r="C91" s="10"/>
      <c r="D91" s="10"/>
      <c r="I91" s="23" t="s">
        <v>364</v>
      </c>
      <c r="J91" s="17"/>
      <c r="L91" s="1" t="s">
        <v>428</v>
      </c>
      <c r="M91">
        <f>SUM(M92:M100)</f>
        <v>16.36</v>
      </c>
    </row>
    <row r="92" spans="2:13" ht="12.75">
      <c r="B92" s="31"/>
      <c r="C92" s="10"/>
      <c r="D92" s="10"/>
      <c r="L92" s="18" t="s">
        <v>368</v>
      </c>
      <c r="M92" s="17"/>
    </row>
    <row r="93" spans="2:13" ht="12.75">
      <c r="B93" s="31"/>
      <c r="C93" s="10"/>
      <c r="D93" s="10"/>
      <c r="L93" s="19" t="s">
        <v>60</v>
      </c>
      <c r="M93" s="17">
        <f>M62</f>
        <v>2.5</v>
      </c>
    </row>
    <row r="94" spans="2:13" ht="12.75">
      <c r="B94" s="10"/>
      <c r="C94" s="10"/>
      <c r="D94" s="10"/>
      <c r="I94" s="1" t="s">
        <v>412</v>
      </c>
      <c r="J94">
        <f>SUM(J95:J103)</f>
        <v>7.54</v>
      </c>
      <c r="L94" s="18" t="s">
        <v>368</v>
      </c>
      <c r="M94" s="17"/>
    </row>
    <row r="95" spans="2:13" ht="12.75">
      <c r="B95" s="31"/>
      <c r="C95" s="10"/>
      <c r="D95" s="10"/>
      <c r="G95" s="1"/>
      <c r="H95" s="1"/>
      <c r="I95" s="18" t="s">
        <v>368</v>
      </c>
      <c r="J95" s="17"/>
      <c r="L95" s="18" t="s">
        <v>368</v>
      </c>
      <c r="M95" s="17"/>
    </row>
    <row r="96" spans="2:13" ht="12.75">
      <c r="B96" s="31"/>
      <c r="C96" s="10"/>
      <c r="D96" s="10"/>
      <c r="G96" s="1" t="s">
        <v>411</v>
      </c>
      <c r="H96" s="1">
        <f>SUM(J96:J102)</f>
        <v>7.54</v>
      </c>
      <c r="I96" s="19" t="s">
        <v>58</v>
      </c>
      <c r="J96" s="24">
        <f>OpenFileTab</f>
        <v>2.5</v>
      </c>
      <c r="L96" s="19" t="s">
        <v>344</v>
      </c>
      <c r="M96" s="17">
        <f>M65</f>
        <v>4.799999999999999</v>
      </c>
    </row>
    <row r="97" spans="2:13" ht="12.75">
      <c r="B97" s="10"/>
      <c r="C97" s="10"/>
      <c r="D97" s="10"/>
      <c r="G97" s="1"/>
      <c r="H97" s="1"/>
      <c r="I97" s="18" t="s">
        <v>368</v>
      </c>
      <c r="J97" s="17"/>
      <c r="L97" s="18" t="s">
        <v>368</v>
      </c>
      <c r="M97" s="17"/>
    </row>
    <row r="98" spans="2:13" ht="12.75">
      <c r="B98" s="31"/>
      <c r="C98" s="10"/>
      <c r="D98" s="10"/>
      <c r="G98" s="1"/>
      <c r="H98" s="1"/>
      <c r="I98" s="18" t="s">
        <v>368</v>
      </c>
      <c r="J98" s="17"/>
      <c r="L98" s="18" t="s">
        <v>368</v>
      </c>
      <c r="M98" s="17"/>
    </row>
    <row r="99" spans="2:13" ht="12.75">
      <c r="B99" s="31"/>
      <c r="C99" s="10"/>
      <c r="D99" s="10"/>
      <c r="G99" s="1" t="s">
        <v>410</v>
      </c>
      <c r="H99" s="1">
        <f>SUM(J99:J102)</f>
        <v>5.04</v>
      </c>
      <c r="I99" s="19" t="s">
        <v>402</v>
      </c>
      <c r="J99" s="17">
        <f>ScrollBarMouseWheel</f>
        <v>1.7</v>
      </c>
      <c r="L99" s="19" t="s">
        <v>359</v>
      </c>
      <c r="M99" s="17">
        <f>ZoomEditIdent</f>
        <v>9.059999999999999</v>
      </c>
    </row>
    <row r="100" spans="2:13" ht="12.75">
      <c r="B100" s="10"/>
      <c r="C100" s="10"/>
      <c r="D100" s="10"/>
      <c r="G100" s="1"/>
      <c r="H100" s="1"/>
      <c r="I100" s="18" t="s">
        <v>368</v>
      </c>
      <c r="J100" s="17"/>
      <c r="L100" s="23" t="s">
        <v>364</v>
      </c>
      <c r="M100" s="17"/>
    </row>
    <row r="101" spans="2:10" ht="12.75">
      <c r="B101" s="10"/>
      <c r="C101" s="10"/>
      <c r="D101" s="10"/>
      <c r="G101" s="1"/>
      <c r="H101" s="1"/>
      <c r="I101" s="18" t="s">
        <v>368</v>
      </c>
      <c r="J101" s="17"/>
    </row>
    <row r="102" spans="2:13" ht="12.75">
      <c r="B102" s="10"/>
      <c r="C102" s="10"/>
      <c r="D102" s="10"/>
      <c r="G102" s="1" t="s">
        <v>409</v>
      </c>
      <c r="H102" s="1">
        <f>SUM(J102)</f>
        <v>3.34</v>
      </c>
      <c r="I102" s="19" t="s">
        <v>115</v>
      </c>
      <c r="J102" s="24">
        <f>MakeSpaceForText</f>
        <v>3.34</v>
      </c>
      <c r="L102" s="31" t="s">
        <v>427</v>
      </c>
      <c r="M102" s="10">
        <f>SUM(M103:M113)</f>
        <v>17.059999999999995</v>
      </c>
    </row>
    <row r="103" spans="2:13" ht="12.75">
      <c r="B103" s="10"/>
      <c r="C103" s="10"/>
      <c r="D103" s="10"/>
      <c r="G103" s="1"/>
      <c r="H103" s="1"/>
      <c r="I103" s="18" t="s">
        <v>368</v>
      </c>
      <c r="J103" s="17"/>
      <c r="L103" s="23" t="s">
        <v>364</v>
      </c>
      <c r="M103" s="17"/>
    </row>
    <row r="104" spans="2:13" ht="12.75">
      <c r="B104" s="10"/>
      <c r="C104" s="10"/>
      <c r="D104" s="10"/>
      <c r="L104" s="21" t="s">
        <v>391</v>
      </c>
      <c r="M104" s="21">
        <f>Timings!$B$3</f>
        <v>0.4</v>
      </c>
    </row>
    <row r="105" spans="2:13" ht="12.75">
      <c r="B105" s="31"/>
      <c r="C105" s="10"/>
      <c r="D105" s="10"/>
      <c r="L105" s="18" t="s">
        <v>368</v>
      </c>
      <c r="M105" s="17"/>
    </row>
    <row r="106" spans="2:13" ht="12.75">
      <c r="B106" s="10"/>
      <c r="C106" s="10"/>
      <c r="D106" s="10"/>
      <c r="L106" s="19" t="s">
        <v>390</v>
      </c>
      <c r="M106" s="17">
        <f>DoZoom</f>
        <v>2.8</v>
      </c>
    </row>
    <row r="107" spans="2:13" ht="12.75">
      <c r="B107" s="10"/>
      <c r="C107" s="10"/>
      <c r="D107" s="10"/>
      <c r="I107" s="1" t="s">
        <v>413</v>
      </c>
      <c r="J107">
        <f>SUM(J110:J116)</f>
        <v>17.5</v>
      </c>
      <c r="L107" s="18" t="s">
        <v>368</v>
      </c>
      <c r="M107" s="17"/>
    </row>
    <row r="108" spans="2:13" ht="12.75">
      <c r="B108" s="10"/>
      <c r="C108" s="10"/>
      <c r="D108" s="10"/>
      <c r="I108" s="1" t="s">
        <v>414</v>
      </c>
      <c r="L108" s="18" t="s">
        <v>368</v>
      </c>
      <c r="M108" s="17"/>
    </row>
    <row r="109" spans="2:13" ht="12.75">
      <c r="B109" s="10"/>
      <c r="C109" s="10"/>
      <c r="D109" s="10"/>
      <c r="I109" s="18" t="s">
        <v>368</v>
      </c>
      <c r="J109" s="17"/>
      <c r="L109" s="19" t="s">
        <v>344</v>
      </c>
      <c r="M109" s="17">
        <f>M28</f>
        <v>4.799999999999999</v>
      </c>
    </row>
    <row r="110" spans="2:13" ht="12.75">
      <c r="B110" s="16"/>
      <c r="C110" s="10"/>
      <c r="D110" s="10"/>
      <c r="I110" s="19" t="s">
        <v>412</v>
      </c>
      <c r="J110" s="24">
        <f>J94</f>
        <v>7.54</v>
      </c>
      <c r="L110" s="18" t="s">
        <v>368</v>
      </c>
      <c r="M110" s="17"/>
    </row>
    <row r="111" spans="9:13" ht="12.75">
      <c r="I111" s="18" t="s">
        <v>368</v>
      </c>
      <c r="J111" s="17"/>
      <c r="L111" s="18" t="s">
        <v>368</v>
      </c>
      <c r="M111" s="17"/>
    </row>
    <row r="112" spans="9:13" ht="12.75">
      <c r="I112" s="11"/>
      <c r="J112" s="10"/>
      <c r="L112" s="19" t="s">
        <v>359</v>
      </c>
      <c r="M112" s="17">
        <f>ZoomEditIdent</f>
        <v>9.059999999999999</v>
      </c>
    </row>
    <row r="113" spans="9:13" ht="12.75">
      <c r="I113" s="21" t="s">
        <v>377</v>
      </c>
      <c r="J113" s="21">
        <f>Timings!$B$3</f>
        <v>0.4</v>
      </c>
      <c r="L113" s="23" t="s">
        <v>364</v>
      </c>
      <c r="M113" s="17"/>
    </row>
    <row r="115" spans="9:10" ht="12.75">
      <c r="I115" s="23" t="s">
        <v>364</v>
      </c>
      <c r="J115" s="17"/>
    </row>
    <row r="116" spans="9:10" ht="12.75">
      <c r="I116" s="19" t="s">
        <v>176</v>
      </c>
      <c r="J116" s="17">
        <f>FieldSymbols</f>
        <v>9.559999999999999</v>
      </c>
    </row>
    <row r="117" spans="9:10" ht="12.75">
      <c r="I117" s="23" t="s">
        <v>364</v>
      </c>
      <c r="J117" s="17"/>
    </row>
    <row r="120" spans="9:10" ht="12.75">
      <c r="I120" s="1" t="s">
        <v>416</v>
      </c>
      <c r="J120">
        <f>SUM(J121:J129)</f>
        <v>13.48</v>
      </c>
    </row>
    <row r="121" spans="9:10" ht="12.75">
      <c r="I121" s="23" t="s">
        <v>364</v>
      </c>
      <c r="J121" s="17"/>
    </row>
    <row r="122" spans="9:10" ht="12.75">
      <c r="I122" s="19" t="s">
        <v>378</v>
      </c>
      <c r="J122" s="24">
        <f>Timings!$B$9</f>
        <v>0.56</v>
      </c>
    </row>
    <row r="123" spans="9:10" ht="12.75">
      <c r="I123" s="23" t="s">
        <v>364</v>
      </c>
      <c r="J123" s="23"/>
    </row>
    <row r="124" spans="9:10" ht="12.75">
      <c r="I124" s="23"/>
      <c r="J124" s="23"/>
    </row>
    <row r="125" spans="9:10" ht="12.75">
      <c r="I125" s="23" t="s">
        <v>364</v>
      </c>
      <c r="J125" s="17"/>
    </row>
    <row r="126" spans="9:10" ht="12.75">
      <c r="I126" s="19" t="s">
        <v>177</v>
      </c>
      <c r="J126" s="17">
        <f>ClassSymbols</f>
        <v>12.92</v>
      </c>
    </row>
    <row r="127" spans="9:10" ht="12.75">
      <c r="I127" s="23" t="s">
        <v>364</v>
      </c>
      <c r="J127" s="17"/>
    </row>
    <row r="154" spans="12:15" ht="12.75">
      <c r="L154" s="1" t="s">
        <v>397</v>
      </c>
      <c r="O154" t="s">
        <v>398</v>
      </c>
    </row>
    <row r="155" ht="12.75">
      <c r="O155" t="s">
        <v>399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B26">
      <selection activeCell="F68" sqref="F68"/>
    </sheetView>
  </sheetViews>
  <sheetFormatPr defaultColWidth="9.140625" defaultRowHeight="12.75"/>
  <cols>
    <col min="1" max="1" width="37.00390625" style="0" bestFit="1" customWidth="1"/>
    <col min="4" max="4" width="37.00390625" style="0" bestFit="1" customWidth="1"/>
    <col min="6" max="6" width="37.00390625" style="0" bestFit="1" customWidth="1"/>
    <col min="7" max="7" width="14.57421875" style="0" bestFit="1" customWidth="1"/>
    <col min="8" max="8" width="12.7109375" style="0" bestFit="1" customWidth="1"/>
    <col min="9" max="9" width="4.00390625" style="0" bestFit="1" customWidth="1"/>
  </cols>
  <sheetData>
    <row r="1" spans="1:2" ht="12.75">
      <c r="A1" s="20" t="s">
        <v>362</v>
      </c>
      <c r="B1" s="17"/>
    </row>
    <row r="2" spans="1:2" ht="12.75">
      <c r="A2" s="17"/>
      <c r="B2" s="17"/>
    </row>
    <row r="3" spans="1:8" ht="12.75">
      <c r="A3" s="18" t="s">
        <v>368</v>
      </c>
      <c r="B3" s="17"/>
      <c r="H3" t="s">
        <v>450</v>
      </c>
    </row>
    <row r="4" spans="1:9" ht="12.75">
      <c r="A4" s="19" t="s">
        <v>0</v>
      </c>
      <c r="B4" s="17">
        <f>ScrollBar</f>
        <v>4.799999999999999</v>
      </c>
      <c r="H4" s="19" t="s">
        <v>58</v>
      </c>
      <c r="I4" s="24">
        <f>OpenFileTab</f>
        <v>2.5</v>
      </c>
    </row>
    <row r="5" spans="1:2" ht="12.75">
      <c r="A5" s="18" t="s">
        <v>368</v>
      </c>
      <c r="B5" s="17"/>
    </row>
    <row r="6" spans="1:2" ht="12.75">
      <c r="A6" s="17"/>
      <c r="B6" s="17"/>
    </row>
    <row r="7" spans="1:2" ht="12.75">
      <c r="A7" s="18" t="s">
        <v>368</v>
      </c>
      <c r="B7" s="17"/>
    </row>
    <row r="8" spans="1:2" ht="12.75">
      <c r="A8" s="19" t="s">
        <v>60</v>
      </c>
      <c r="B8" s="17">
        <f>MinimapClickScroll</f>
        <v>2.5</v>
      </c>
    </row>
    <row r="9" spans="1:2" ht="12.75">
      <c r="A9" s="18" t="s">
        <v>368</v>
      </c>
      <c r="B9" s="17"/>
    </row>
    <row r="10" spans="1:2" ht="12.75">
      <c r="A10" s="17"/>
      <c r="B10" s="17"/>
    </row>
    <row r="11" spans="1:2" ht="12.75">
      <c r="A11" s="18" t="s">
        <v>368</v>
      </c>
      <c r="B11" s="17"/>
    </row>
    <row r="12" spans="1:2" ht="12.75">
      <c r="A12" s="19" t="s">
        <v>65</v>
      </c>
      <c r="B12" s="17">
        <f>MinimapDragScroll</f>
        <v>4.799999999999999</v>
      </c>
    </row>
    <row r="13" spans="1:2" ht="12.75">
      <c r="A13" s="18" t="s">
        <v>368</v>
      </c>
      <c r="B13" s="17"/>
    </row>
    <row r="14" spans="1:2" ht="12.75">
      <c r="A14" s="17"/>
      <c r="B14" s="17"/>
    </row>
    <row r="15" spans="1:2" ht="12.75">
      <c r="A15" s="18" t="s">
        <v>368</v>
      </c>
      <c r="B15" s="17"/>
    </row>
    <row r="16" spans="1:2" ht="12.75">
      <c r="A16" s="19" t="s">
        <v>237</v>
      </c>
      <c r="B16" s="17">
        <f>BorderScroll</f>
        <v>4.6</v>
      </c>
    </row>
    <row r="17" spans="1:2" ht="12.75">
      <c r="A17" s="18" t="s">
        <v>368</v>
      </c>
      <c r="B17" s="17"/>
    </row>
    <row r="18" spans="1:2" ht="12.75">
      <c r="A18" s="17"/>
      <c r="B18" s="17"/>
    </row>
    <row r="19" spans="1:2" ht="12.75">
      <c r="A19" s="23" t="s">
        <v>364</v>
      </c>
      <c r="B19" s="17"/>
    </row>
    <row r="20" spans="1:2" ht="12.75">
      <c r="A20" s="19" t="s">
        <v>236</v>
      </c>
      <c r="B20" s="17">
        <f>ArrowKeyScroll</f>
        <v>2.6</v>
      </c>
    </row>
    <row r="21" spans="1:2" ht="12.75">
      <c r="A21" s="23" t="s">
        <v>364</v>
      </c>
      <c r="B21" s="17"/>
    </row>
    <row r="22" spans="1:2" ht="12.75">
      <c r="A22" s="17"/>
      <c r="B22" s="17"/>
    </row>
    <row r="23" spans="1:2" ht="12.75">
      <c r="A23" s="18" t="s">
        <v>368</v>
      </c>
      <c r="B23" s="17"/>
    </row>
    <row r="24" spans="1:2" ht="12.75">
      <c r="A24" s="19" t="s">
        <v>242</v>
      </c>
      <c r="B24" s="17">
        <f>ZoomScroll</f>
        <v>5.7</v>
      </c>
    </row>
    <row r="25" spans="1:2" ht="12.75">
      <c r="A25" s="18" t="s">
        <v>368</v>
      </c>
      <c r="B25" s="17"/>
    </row>
    <row r="26" spans="1:2" ht="12.75">
      <c r="A26" s="17"/>
      <c r="B26" s="17"/>
    </row>
    <row r="27" spans="1:2" ht="12.75">
      <c r="A27" s="18" t="s">
        <v>368</v>
      </c>
      <c r="B27" s="17"/>
    </row>
    <row r="28" spans="1:7" ht="12.75">
      <c r="A28" s="19" t="s">
        <v>402</v>
      </c>
      <c r="B28" s="17">
        <f>ScrollBarMouseWheel</f>
        <v>1.7</v>
      </c>
      <c r="E28" t="s">
        <v>307</v>
      </c>
      <c r="G28" t="s">
        <v>449</v>
      </c>
    </row>
    <row r="29" spans="1:7" ht="12.75">
      <c r="A29" s="18" t="s">
        <v>368</v>
      </c>
      <c r="B29" s="17"/>
      <c r="D29" s="19" t="s">
        <v>0</v>
      </c>
      <c r="E29" s="17">
        <f>ScrollBar</f>
        <v>4.799999999999999</v>
      </c>
      <c r="F29" s="19" t="s">
        <v>453</v>
      </c>
      <c r="G29" s="17">
        <f>MinimapClickScroll</f>
        <v>2.5</v>
      </c>
    </row>
    <row r="30" spans="4:7" ht="12.75">
      <c r="D30" s="19" t="s">
        <v>402</v>
      </c>
      <c r="E30" s="17">
        <f>ScrollBarMouseWheel</f>
        <v>1.7</v>
      </c>
      <c r="F30" s="19" t="s">
        <v>65</v>
      </c>
      <c r="G30" s="17">
        <f>MinimapDragScroll</f>
        <v>4.799999999999999</v>
      </c>
    </row>
    <row r="31" spans="4:7" ht="12.75">
      <c r="D31" s="19" t="s">
        <v>452</v>
      </c>
      <c r="E31" s="17">
        <f>E29+I4</f>
        <v>7.299999999999999</v>
      </c>
      <c r="F31" s="19" t="s">
        <v>237</v>
      </c>
      <c r="G31" s="17">
        <f>BorderScroll</f>
        <v>4.6</v>
      </c>
    </row>
    <row r="32" spans="4:7" ht="12.75">
      <c r="D32" s="19" t="s">
        <v>451</v>
      </c>
      <c r="E32" s="17">
        <f>E30+I4</f>
        <v>4.2</v>
      </c>
      <c r="F32" s="19" t="s">
        <v>236</v>
      </c>
      <c r="G32" s="17">
        <f>ArrowKeyScroll</f>
        <v>2.6</v>
      </c>
    </row>
    <row r="33" spans="6:7" ht="12.75">
      <c r="F33" s="19" t="s">
        <v>242</v>
      </c>
      <c r="G33" s="17">
        <f>ZoomScroll</f>
        <v>5.7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22">
      <selection activeCell="D62" sqref="D62"/>
    </sheetView>
  </sheetViews>
  <sheetFormatPr defaultColWidth="9.140625" defaultRowHeight="12.75"/>
  <cols>
    <col min="1" max="2" width="39.00390625" style="1" customWidth="1"/>
    <col min="3" max="3" width="39.421875" style="0" customWidth="1"/>
    <col min="4" max="4" width="37.140625" style="0" customWidth="1"/>
  </cols>
  <sheetData>
    <row r="1" spans="1:7" ht="12.75">
      <c r="A1" s="34" t="s">
        <v>423</v>
      </c>
      <c r="B1" s="34"/>
      <c r="C1" s="34"/>
      <c r="D1" s="34"/>
      <c r="F1" s="19" t="str">
        <f>Timings!A18</f>
        <v>K(Ident)</v>
      </c>
      <c r="G1" s="17">
        <f>Timings!B18</f>
        <v>1.9600000000000002</v>
      </c>
    </row>
    <row r="3" spans="3:4" s="1" customFormat="1" ht="12.75">
      <c r="C3" s="1" t="s">
        <v>422</v>
      </c>
      <c r="D3" s="1" t="s">
        <v>352</v>
      </c>
    </row>
    <row r="4" spans="1:5" ht="12.75">
      <c r="A4" s="1" t="s">
        <v>444</v>
      </c>
      <c r="C4">
        <f>C7-$G$1</f>
        <v>18.9</v>
      </c>
      <c r="D4">
        <f>'Final 1'!F13</f>
        <v>5</v>
      </c>
      <c r="E4" t="s">
        <v>431</v>
      </c>
    </row>
    <row r="5" spans="1:5" ht="12.75">
      <c r="A5" s="1" t="s">
        <v>445</v>
      </c>
      <c r="C5">
        <f>C8-$G$1</f>
        <v>11.52</v>
      </c>
      <c r="D5">
        <f>'Final 1'!F16</f>
        <v>2.5</v>
      </c>
      <c r="E5" t="s">
        <v>432</v>
      </c>
    </row>
    <row r="7" spans="1:5" ht="12.75">
      <c r="A7" s="1" t="s">
        <v>418</v>
      </c>
      <c r="C7">
        <f>'Final 1'!C39</f>
        <v>20.86</v>
      </c>
      <c r="D7">
        <f>'Final 1'!F39</f>
        <v>14.059999999999999</v>
      </c>
      <c r="E7" t="s">
        <v>433</v>
      </c>
    </row>
    <row r="8" spans="1:5" ht="12.75">
      <c r="A8" s="1" t="s">
        <v>419</v>
      </c>
      <c r="C8">
        <f>'Final 1'!C42</f>
        <v>13.48</v>
      </c>
      <c r="D8">
        <f>'Final 1'!F42</f>
        <v>14.759999999999998</v>
      </c>
      <c r="E8" t="s">
        <v>434</v>
      </c>
    </row>
    <row r="10" spans="1:5" ht="12.75">
      <c r="A10" s="1" t="s">
        <v>446</v>
      </c>
      <c r="C10">
        <f>C13-$G$1</f>
        <v>15.54</v>
      </c>
      <c r="D10">
        <f>'Final 1'!F22</f>
        <v>7.299999999999999</v>
      </c>
      <c r="E10" t="s">
        <v>429</v>
      </c>
    </row>
    <row r="11" spans="1:5" ht="12.75">
      <c r="A11" s="1" t="s">
        <v>447</v>
      </c>
      <c r="C11">
        <f>C14-$G$1</f>
        <v>11.52</v>
      </c>
      <c r="D11">
        <f>'Final 1'!F25</f>
        <v>4.799999999999999</v>
      </c>
      <c r="E11" t="s">
        <v>430</v>
      </c>
    </row>
    <row r="13" spans="1:5" ht="12.75">
      <c r="A13" s="1" t="s">
        <v>420</v>
      </c>
      <c r="C13">
        <f>'Final 1'!C60</f>
        <v>17.5</v>
      </c>
      <c r="D13">
        <f>'Final 1'!M91</f>
        <v>16.36</v>
      </c>
      <c r="E13" t="s">
        <v>435</v>
      </c>
    </row>
    <row r="14" spans="1:5" ht="12.75">
      <c r="A14" s="1" t="s">
        <v>421</v>
      </c>
      <c r="C14">
        <f>'Final 1'!C63</f>
        <v>13.48</v>
      </c>
      <c r="D14">
        <f>'Final 1'!M102</f>
        <v>17.059999999999995</v>
      </c>
      <c r="E14" t="s">
        <v>436</v>
      </c>
    </row>
  </sheetData>
  <mergeCells count="1">
    <mergeCell ref="A1:D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B17" sqref="B17"/>
    </sheetView>
  </sheetViews>
  <sheetFormatPr defaultColWidth="9.140625" defaultRowHeight="12.75"/>
  <cols>
    <col min="1" max="1" width="31.00390625" style="0" customWidth="1"/>
    <col min="2" max="2" width="16.140625" style="0" customWidth="1"/>
    <col min="3" max="3" width="29.421875" style="0" bestFit="1" customWidth="1"/>
  </cols>
  <sheetData>
    <row r="1" spans="1:2" ht="12.75">
      <c r="A1" s="1" t="s">
        <v>270</v>
      </c>
      <c r="B1" s="1" t="s">
        <v>298</v>
      </c>
    </row>
    <row r="2" spans="1:2" ht="12.75">
      <c r="A2" t="s">
        <v>25</v>
      </c>
      <c r="B2">
        <v>0.1</v>
      </c>
    </row>
    <row r="3" spans="1:2" ht="12.75">
      <c r="A3" t="s">
        <v>21</v>
      </c>
      <c r="B3">
        <v>0.4</v>
      </c>
    </row>
    <row r="4" spans="1:2" ht="12.75">
      <c r="A4" t="s">
        <v>24</v>
      </c>
      <c r="B4">
        <v>0.28</v>
      </c>
    </row>
    <row r="5" spans="1:2" ht="12.75">
      <c r="A5" t="s">
        <v>22</v>
      </c>
      <c r="B5">
        <v>1.2</v>
      </c>
    </row>
    <row r="6" spans="1:2" ht="12.75">
      <c r="A6" t="s">
        <v>23</v>
      </c>
      <c r="B6">
        <v>1.1</v>
      </c>
    </row>
    <row r="7" spans="1:2" ht="12.75">
      <c r="A7" t="s">
        <v>77</v>
      </c>
      <c r="B7">
        <v>0</v>
      </c>
    </row>
    <row r="8" spans="1:2" ht="12.75">
      <c r="A8" t="s">
        <v>54</v>
      </c>
      <c r="B8">
        <f>2*B2</f>
        <v>0.2</v>
      </c>
    </row>
    <row r="9" spans="1:2" ht="12.75">
      <c r="A9" t="s">
        <v>299</v>
      </c>
      <c r="B9">
        <f>2*B4</f>
        <v>0.56</v>
      </c>
    </row>
    <row r="10" spans="1:2" ht="12.75">
      <c r="A10" t="s">
        <v>245</v>
      </c>
      <c r="B10" t="s">
        <v>302</v>
      </c>
    </row>
    <row r="11" spans="1:2" ht="12.75">
      <c r="A11" t="s">
        <v>304</v>
      </c>
      <c r="B11" t="s">
        <v>302</v>
      </c>
    </row>
    <row r="12" spans="1:2" ht="12.75">
      <c r="A12" s="6" t="str">
        <f>" "</f>
        <v> </v>
      </c>
      <c r="B12" s="6">
        <f>""</f>
      </c>
    </row>
    <row r="13" spans="1:2" ht="12.75">
      <c r="A13" t="s">
        <v>145</v>
      </c>
      <c r="B13" t="s">
        <v>388</v>
      </c>
    </row>
    <row r="14" spans="1:2" ht="12.75">
      <c r="A14" t="s">
        <v>125</v>
      </c>
      <c r="B14">
        <f>9*KValue</f>
        <v>2.5200000000000005</v>
      </c>
    </row>
    <row r="15" spans="1:2" ht="12.75">
      <c r="A15" t="s">
        <v>440</v>
      </c>
      <c r="B15">
        <f>6*KValue</f>
        <v>1.6800000000000002</v>
      </c>
    </row>
    <row r="16" spans="1:2" ht="12.75">
      <c r="A16" t="s">
        <v>443</v>
      </c>
      <c r="B16">
        <f>3*KValue</f>
        <v>0.8400000000000001</v>
      </c>
    </row>
    <row r="17" spans="1:2" ht="12.75">
      <c r="A17" t="s">
        <v>265</v>
      </c>
      <c r="B17">
        <f>4*BValue</f>
        <v>0.4</v>
      </c>
    </row>
    <row r="18" spans="1:2" ht="12.75">
      <c r="A18" t="s">
        <v>389</v>
      </c>
      <c r="B18">
        <f>7*KValue</f>
        <v>1.9600000000000002</v>
      </c>
    </row>
    <row r="19" spans="1:4" ht="12.75">
      <c r="A19" t="s">
        <v>400</v>
      </c>
      <c r="B19">
        <f>D19*BValue</f>
        <v>0.5</v>
      </c>
      <c r="C19" t="s">
        <v>401</v>
      </c>
      <c r="D19">
        <v>5</v>
      </c>
    </row>
    <row r="20" spans="1:2" ht="12.75">
      <c r="A20" t="s">
        <v>305</v>
      </c>
      <c r="B20" t="s">
        <v>302</v>
      </c>
    </row>
    <row r="31" ht="12.75">
      <c r="A31" s="1" t="s">
        <v>303</v>
      </c>
    </row>
    <row r="32" spans="1:2" ht="12.75">
      <c r="A32" s="1" t="s">
        <v>297</v>
      </c>
      <c r="B32" s="1" t="s">
        <v>270</v>
      </c>
    </row>
    <row r="33" spans="1:2" ht="12.75">
      <c r="A33">
        <f>VLOOKUP(B33,$A$2:$B$6,2,TRUE)</f>
        <v>1.1</v>
      </c>
      <c r="B33" t="s">
        <v>23</v>
      </c>
    </row>
    <row r="34" ht="12.75">
      <c r="B3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Defaultuser</dc:creator>
  <cp:keywords/>
  <dc:description/>
  <cp:lastModifiedBy>Defaultuser</cp:lastModifiedBy>
  <dcterms:created xsi:type="dcterms:W3CDTF">2009-11-05T15:06:23Z</dcterms:created>
  <dcterms:modified xsi:type="dcterms:W3CDTF">2009-11-09T14:08:33Z</dcterms:modified>
  <cp:category/>
  <cp:version/>
  <cp:contentType/>
  <cp:contentStatus/>
</cp:coreProperties>
</file>